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40" tabRatio="758" activeTab="0"/>
  </bookViews>
  <sheets>
    <sheet name="公共预算收入" sheetId="1" r:id="rId1"/>
    <sheet name="公共预算支出" sheetId="2" r:id="rId2"/>
    <sheet name="基金收入" sheetId="3" r:id="rId3"/>
    <sheet name="基金支出 " sheetId="4" r:id="rId4"/>
    <sheet name="国有资本" sheetId="5" r:id="rId5"/>
    <sheet name="社保基金" sheetId="6" r:id="rId6"/>
  </sheets>
  <definedNames>
    <definedName name="_xlnm.Print_Area" localSheetId="1">'公共预算支出'!$A$1:$G$33</definedName>
    <definedName name="_xlnm.Print_Area" localSheetId="2">'基金收入'!$A$1:$G$21</definedName>
    <definedName name="_xlnm.Print_Area" localSheetId="3">'基金支出 '!$A$1:$G$61</definedName>
    <definedName name="_xlnm.Print_Area" localSheetId="5">'社保基金'!$A$1:$O$19</definedName>
    <definedName name="_xlnm.Print_Titles" localSheetId="3">'基金支出 '!$4:$5</definedName>
  </definedNames>
  <calcPr fullCalcOnLoad="1"/>
</workbook>
</file>

<file path=xl/sharedStrings.xml><?xml version="1.0" encoding="utf-8"?>
<sst xmlns="http://schemas.openxmlformats.org/spreadsheetml/2006/main" count="268" uniqueCount="233">
  <si>
    <t>单位：万元</t>
  </si>
  <si>
    <t>科目</t>
  </si>
  <si>
    <t>决算数</t>
  </si>
  <si>
    <t>单位：万元</t>
  </si>
  <si>
    <t>功能分类科目</t>
  </si>
  <si>
    <t>（8）支付破产或改制企业职工安置费</t>
  </si>
  <si>
    <t>（11）其他国有土地使用权出让收入安排的支出</t>
  </si>
  <si>
    <t>（2）城市环境卫生</t>
  </si>
  <si>
    <t>（3）其他国有土地收益基金支出</t>
  </si>
  <si>
    <t>附表四</t>
  </si>
  <si>
    <t>收          入</t>
  </si>
  <si>
    <t>项     目</t>
  </si>
  <si>
    <t>收入总计</t>
  </si>
  <si>
    <t>支出总计</t>
  </si>
  <si>
    <t>附表五</t>
  </si>
  <si>
    <t>支          出</t>
  </si>
  <si>
    <t>比上年增长%</t>
  </si>
  <si>
    <t>项    目</t>
  </si>
  <si>
    <t>（一）税收收入</t>
  </si>
  <si>
    <t>1.增值税</t>
  </si>
  <si>
    <t xml:space="preserve">2.营业税                 </t>
  </si>
  <si>
    <t>3.企业所得税(40%)</t>
  </si>
  <si>
    <t>5.资源税</t>
  </si>
  <si>
    <t>6.城市维护建设税</t>
  </si>
  <si>
    <t>7.房产税</t>
  </si>
  <si>
    <t>8.印花税</t>
  </si>
  <si>
    <t>9.城镇土地使用税</t>
  </si>
  <si>
    <t>10.土地增值税</t>
  </si>
  <si>
    <t>11.车船税</t>
  </si>
  <si>
    <t>12.耕地占用税</t>
  </si>
  <si>
    <t xml:space="preserve">13.契税                   </t>
  </si>
  <si>
    <t>（二）非税收入</t>
  </si>
  <si>
    <t xml:space="preserve">1.专项收入               </t>
  </si>
  <si>
    <t>2.行政事业性收费收入</t>
  </si>
  <si>
    <t>2.消费税100%</t>
  </si>
  <si>
    <t>3.企业所得税60%</t>
  </si>
  <si>
    <t>4.个人所得税60%</t>
  </si>
  <si>
    <t>财政总收入</t>
  </si>
  <si>
    <t>收入项目</t>
  </si>
  <si>
    <t>比上年</t>
  </si>
  <si>
    <t>金额</t>
  </si>
  <si>
    <t>增减额</t>
  </si>
  <si>
    <t>增长%</t>
  </si>
  <si>
    <t xml:space="preserve">  增值税</t>
  </si>
  <si>
    <t xml:space="preserve">  营业税改征增值税</t>
  </si>
  <si>
    <t>1.国内增值税</t>
  </si>
  <si>
    <t>比上年增长%</t>
  </si>
  <si>
    <t>合计</t>
  </si>
  <si>
    <t>一、一般公共服务支出</t>
  </si>
  <si>
    <t>二、国防支出</t>
  </si>
  <si>
    <t>三、公共安全支出</t>
  </si>
  <si>
    <t>四、教育支出</t>
  </si>
  <si>
    <t>五、科学技术支出</t>
  </si>
  <si>
    <t>六、文化体育与传媒支出</t>
  </si>
  <si>
    <t>七、社会保障和就业支出</t>
  </si>
  <si>
    <t>八、医疗卫生和计划生育支出</t>
  </si>
  <si>
    <t>九、节能环保支出</t>
  </si>
  <si>
    <t>十、城乡社区支出</t>
  </si>
  <si>
    <t>十一、农林水支出</t>
  </si>
  <si>
    <t>十二、交通运输支出</t>
  </si>
  <si>
    <t>十三、资源勘探信息等支出</t>
  </si>
  <si>
    <t>十四、商业服务业等支出</t>
  </si>
  <si>
    <t>十五、金融支出</t>
  </si>
  <si>
    <t>其中：13项民生支出合计</t>
  </si>
  <si>
    <t>其中：9项重点支出合计</t>
  </si>
  <si>
    <t>一、城乡社区事务</t>
  </si>
  <si>
    <t xml:space="preserve">    农业土地开发资金</t>
  </si>
  <si>
    <t xml:space="preserve">    国有土地使用权出让金</t>
  </si>
  <si>
    <t xml:space="preserve">    城市公用事业附加</t>
  </si>
  <si>
    <t xml:space="preserve">    国有土地收益基金</t>
  </si>
  <si>
    <t xml:space="preserve">    城市基础设施配套费</t>
  </si>
  <si>
    <t xml:space="preserve">    污水处理费收入</t>
  </si>
  <si>
    <t>附表一</t>
  </si>
  <si>
    <t>附表二</t>
  </si>
  <si>
    <t>附表三</t>
  </si>
  <si>
    <t>十六、国土海洋气象等支出</t>
  </si>
  <si>
    <t>十七、住房保障支出</t>
  </si>
  <si>
    <t>十八、粮油物资储备支出</t>
  </si>
  <si>
    <t>十九、债务付息支出</t>
  </si>
  <si>
    <t>二十、债务发行费用支出</t>
  </si>
  <si>
    <t>二十一、其他支出</t>
  </si>
  <si>
    <t>比上年</t>
  </si>
  <si>
    <t>决算数</t>
  </si>
  <si>
    <t>金额</t>
  </si>
  <si>
    <t>增减额</t>
  </si>
  <si>
    <t>增长%</t>
  </si>
  <si>
    <t>附表六</t>
  </si>
  <si>
    <t>一、一般公共预算收入合计</t>
  </si>
  <si>
    <t>一、城乡社区支出</t>
  </si>
  <si>
    <t>（1）征地和拆迁补偿支出</t>
  </si>
  <si>
    <t>（2）土地开发支出</t>
  </si>
  <si>
    <t>（3）城市建设支出</t>
  </si>
  <si>
    <t>（4）农村基础设施建设支出</t>
  </si>
  <si>
    <t>（5）补助被征地农民支出</t>
  </si>
  <si>
    <t>（6）土地出让业务支出</t>
  </si>
  <si>
    <t>（7）廉租住房支出</t>
  </si>
  <si>
    <t>（9）棚户区改造支出</t>
  </si>
  <si>
    <t>（10）公共租赁住房支出</t>
  </si>
  <si>
    <t>（1）城市公共设施</t>
  </si>
  <si>
    <t>（3）其他城市公用事业附加安排的支出</t>
  </si>
  <si>
    <t>（3）其他城市基础设施配套费安排的支出</t>
  </si>
  <si>
    <t>（1）地方重大水利工程建设</t>
  </si>
  <si>
    <t>（2）其他重大水利工程建设基金支出</t>
  </si>
  <si>
    <t>1.旅游发展基金支出</t>
  </si>
  <si>
    <t>2.国家重大水利工程建设相关支出</t>
  </si>
  <si>
    <t>1.大中型水库库区基金相关支出</t>
  </si>
  <si>
    <t>1.大中型水库移民后期扶持基金支出</t>
  </si>
  <si>
    <t>2.小型水库移民扶助基金相关支出</t>
  </si>
  <si>
    <t>科目</t>
  </si>
  <si>
    <t>比上年</t>
  </si>
  <si>
    <t>金额</t>
  </si>
  <si>
    <t>增减额</t>
  </si>
  <si>
    <t>增长%</t>
  </si>
  <si>
    <t>决算数</t>
  </si>
  <si>
    <t>二、上年结余</t>
  </si>
  <si>
    <t>一、本年收入合计</t>
  </si>
  <si>
    <t>一、本年支出合计</t>
  </si>
  <si>
    <t>二、结转下年支出</t>
  </si>
  <si>
    <t xml:space="preserve">  运输企业利润收入</t>
  </si>
  <si>
    <t xml:space="preserve">  贸易企业利润收入</t>
  </si>
  <si>
    <t xml:space="preserve">  对外合作企业利润收入</t>
  </si>
  <si>
    <t xml:space="preserve">  其他国有资本经营预算企业利润收入</t>
  </si>
  <si>
    <t xml:space="preserve">  其他国有资本经营预算产权转让收入</t>
  </si>
  <si>
    <t>（一）利润收入</t>
  </si>
  <si>
    <t xml:space="preserve">  国有控股公司股利、股息收入</t>
  </si>
  <si>
    <t>（三）产权转让收入</t>
  </si>
  <si>
    <t>（四）清算收入</t>
  </si>
  <si>
    <t>（五）其他国有资本经营预算收入</t>
  </si>
  <si>
    <t>（一）解决历史遗留问题及改革成本支出</t>
  </si>
  <si>
    <t>（二）国有企业资本金注入</t>
  </si>
  <si>
    <t>（三）国有企业正政策性补贴</t>
  </si>
  <si>
    <t>（四）金融国有资本经营预算支出</t>
  </si>
  <si>
    <t>（五）调出资金</t>
  </si>
  <si>
    <t>（六）国有资本经营预算转移支付支出</t>
  </si>
  <si>
    <t>（七）其他国有资本经营预算支出</t>
  </si>
  <si>
    <t>（八）转移性支出（调出资金）</t>
  </si>
  <si>
    <t>（二）股利、股息收入</t>
  </si>
  <si>
    <t xml:space="preserve">  收   入</t>
  </si>
  <si>
    <t xml:space="preserve">  支  出</t>
  </si>
  <si>
    <t>上年结余</t>
  </si>
  <si>
    <t>本年收支结余</t>
  </si>
  <si>
    <t>年未滚存结余</t>
  </si>
  <si>
    <t>基　金　项　目</t>
  </si>
  <si>
    <t>比上年增长%</t>
  </si>
  <si>
    <t>1.个人缴费收入</t>
  </si>
  <si>
    <t>1.基础养老金支出</t>
  </si>
  <si>
    <t>2.政府补贴收入</t>
  </si>
  <si>
    <t>2.个人账户支付养老金支出</t>
  </si>
  <si>
    <t>3.利息收入</t>
  </si>
  <si>
    <t>3.丧葬补助金支出</t>
  </si>
  <si>
    <t>4.转移收入</t>
  </si>
  <si>
    <t>4.养老保障金支出</t>
  </si>
  <si>
    <t>5.转移支出</t>
  </si>
  <si>
    <t>合    计</t>
  </si>
  <si>
    <t>预算数</t>
  </si>
  <si>
    <t>2017年</t>
  </si>
  <si>
    <t>2017年决算数</t>
  </si>
  <si>
    <t xml:space="preserve">4.个人所得税(40%) </t>
  </si>
  <si>
    <t>二十二、预备费</t>
  </si>
  <si>
    <t>1.地方政府专项债务付息支出</t>
  </si>
  <si>
    <t>1.地方政府专项债务发行费用支出</t>
  </si>
  <si>
    <t xml:space="preserve">   国有独资企业产权转让收入</t>
  </si>
  <si>
    <t>3.罚没收入</t>
  </si>
  <si>
    <t>4.国有资源（资产）有偿使用收入</t>
  </si>
  <si>
    <t>5.其他收入</t>
  </si>
  <si>
    <t>备注：
    1.13项民生支出包括教育支出、科学技术支出、文化体育与传媒支出、社会保障和就业支出 、医疗卫生和计划生育支出、节能环保支出、城乡社区支出、农林水支出、交通运输支出、商业服务业等支出、国土海洋气象等支出、住房保障支出、粮油物资储备支出；
    2.9项重点支出包括公共安全支出、教育支出、科学技术支出、文化体育与传媒支出、社会保障和就业支出、医疗卫生和计划生育支出、节能环保支出、农林水支出、住房保障支出。</t>
  </si>
  <si>
    <t>2018年一般公共预算收入完成情况表</t>
  </si>
  <si>
    <t>2017年
决算数</t>
  </si>
  <si>
    <t>2018年
预算数</t>
  </si>
  <si>
    <t>2018年决算数</t>
  </si>
  <si>
    <t>占预算数%</t>
  </si>
  <si>
    <t>2018年一般公共预算支出完成情况表</t>
  </si>
  <si>
    <t>2018年</t>
  </si>
  <si>
    <t>完成预算数%</t>
  </si>
  <si>
    <t>2017年</t>
  </si>
  <si>
    <t>2018年预算数</t>
  </si>
  <si>
    <t>2018年政府性基金收入完成情况表</t>
  </si>
  <si>
    <t>2018年政府性基金支出完成情况表</t>
  </si>
  <si>
    <t>2018年惠安县国有资本经营预算完成情况表</t>
  </si>
  <si>
    <t>2018年决算数</t>
  </si>
  <si>
    <t>2018年县本级社会保险基金决算收支总表</t>
  </si>
  <si>
    <t xml:space="preserve">14.环保税                 </t>
  </si>
  <si>
    <t>1.调出资金</t>
  </si>
  <si>
    <t xml:space="preserve">  政府性基金预算调出资金</t>
  </si>
  <si>
    <t>备注：2018年起城乡居民基本医疗保险基金实行市级统筹，不纳入县本级社保基金预算。</t>
  </si>
  <si>
    <t>二、上划中央收入</t>
  </si>
  <si>
    <t>5.车辆购置税</t>
  </si>
  <si>
    <t>二、文化体育与传媒支出</t>
  </si>
  <si>
    <t>三、社会保障和就业支出</t>
  </si>
  <si>
    <t>1.国家电影事业发展专项资金支出</t>
  </si>
  <si>
    <t>（1）污水处理设施建设和运营</t>
  </si>
  <si>
    <t>（2）代征手续费</t>
  </si>
  <si>
    <t>（3）其他污水处理费安排的支出</t>
  </si>
  <si>
    <t>1.港口建设费支出</t>
  </si>
  <si>
    <t>四、农林水支出</t>
  </si>
  <si>
    <t>五、交通运输支出</t>
  </si>
  <si>
    <t>六、商业服务业等支出</t>
  </si>
  <si>
    <t>七、其他支出</t>
  </si>
  <si>
    <t>八、转移性支出</t>
  </si>
  <si>
    <t>九、债务付息支出</t>
  </si>
  <si>
    <t>十、债务发行费用支出</t>
  </si>
  <si>
    <t>1.福利彩票公益金</t>
  </si>
  <si>
    <t>2.体育彩票公益金</t>
  </si>
  <si>
    <t>3.其他政府性基金</t>
  </si>
  <si>
    <t>1.国有土地使用权出让收入安排的支出</t>
  </si>
  <si>
    <t>2.城市公用事业附加安排的支出</t>
  </si>
  <si>
    <t>3.国有土地收益基金支出</t>
  </si>
  <si>
    <t>4.农业土地开发资金支出</t>
  </si>
  <si>
    <t>5.城市基础设施配套费安排的支出</t>
  </si>
  <si>
    <t>6、污水处理费</t>
  </si>
  <si>
    <t xml:space="preserve">  金融企业公司股利、股息收入</t>
  </si>
  <si>
    <t>一、城乡居民基本养老保险基金收入</t>
  </si>
  <si>
    <t>一、城乡居民基本养老保险基金支出</t>
  </si>
  <si>
    <t>二、机关事业单位基本养老保险基金收入</t>
  </si>
  <si>
    <t>二、机关事业单位基本养老保险基金支出</t>
  </si>
  <si>
    <t xml:space="preserve">    其中：彩票公益金</t>
  </si>
  <si>
    <t>二、其他基金收入</t>
  </si>
  <si>
    <t>2018年决算数</t>
  </si>
  <si>
    <t>1.基本养老保险费收入</t>
  </si>
  <si>
    <t>2.政府补贴收入</t>
  </si>
  <si>
    <t>3.投资收益</t>
  </si>
  <si>
    <t>1.基本养老金支出</t>
  </si>
  <si>
    <t>2.转移支出</t>
  </si>
  <si>
    <t>备注</t>
  </si>
  <si>
    <t>2018年开始，省市新农合补助资金在市级核算，扣除2017年新农合省市专项补助支出16028万元，增长9.5%。</t>
  </si>
  <si>
    <t>扣除2017年兑现出台房补3105万元、省财政厅下达债券资金18395万元等政策因素，增长-2.1%。</t>
  </si>
  <si>
    <t>扣除2017年支出省财政厅下达债券资金6530万元政策因素，增长15.3%。</t>
  </si>
  <si>
    <t>主要是2017年省市补助石结构房屋改造和市下达公共租赁住房基金形成的高基数。</t>
  </si>
  <si>
    <t>主要是2017年粮食风险基金县级配套资金比2018年多300万元以及省市2017年下达粮库维修改造资金235万元，扣除此因素，增长-4.3%。</t>
  </si>
  <si>
    <t>备注：2017年4月份开始取消城市公用事业附加收费。</t>
  </si>
  <si>
    <t>2017年安排新广电大厦扫尾工程730万元、专业技术用房装修和设备安装项目经费1023万元，群艺馆二次装修专项400万元，第三届雕博会前期筹备工作经费等600万元，小岞民俗馆建设100万元，文明县城创建专项经费250万元，以上项目合计3103万元，2018年均无需安排，扣除此因素，增长13.2%。</t>
  </si>
  <si>
    <t>加上2018年从收回的结转结余资金支付教育专项经费1216万元，增长2.7%</t>
  </si>
  <si>
    <t>扣除2017年一次性支出及政策性因素47696万元，增长8.1%。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</si>
</sst>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0_ "/>
    <numFmt numFmtId="181" formatCode="0.0_ "/>
    <numFmt numFmtId="182" formatCode="0.0_);[Red]\(0.0\)"/>
  </numFmts>
  <fonts count="77">
    <font>
      <sz val="11"/>
      <color theme="1"/>
      <name val="Calibri"/>
      <family val="0"/>
    </font>
    <font>
      <sz val="11"/>
      <color indexed="8"/>
      <name val="宋体"/>
      <family val="0"/>
    </font>
    <font>
      <sz val="9"/>
      <name val="宋体"/>
      <family val="0"/>
    </font>
    <font>
      <sz val="16"/>
      <name val="黑体"/>
      <family val="3"/>
    </font>
    <font>
      <sz val="12"/>
      <name val="Times New Roman"/>
      <family val="1"/>
    </font>
    <font>
      <sz val="12"/>
      <name val="仿宋_GB2312"/>
      <family val="3"/>
    </font>
    <font>
      <sz val="12"/>
      <name val="方正小标宋_GBK"/>
      <family val="0"/>
    </font>
    <font>
      <sz val="12"/>
      <name val="宋体"/>
      <family val="0"/>
    </font>
    <font>
      <sz val="12"/>
      <name val="Courier"/>
      <family val="3"/>
    </font>
    <font>
      <sz val="12"/>
      <name val="MS Serif"/>
      <family val="1"/>
    </font>
    <font>
      <sz val="10"/>
      <name val="宋体"/>
      <family val="0"/>
    </font>
    <font>
      <sz val="10"/>
      <name val="Arial"/>
      <family val="2"/>
    </font>
    <font>
      <sz val="11"/>
      <name val="宋体"/>
      <family val="0"/>
    </font>
    <font>
      <sz val="12"/>
      <color indexed="8"/>
      <name val="宋体"/>
      <family val="0"/>
    </font>
    <font>
      <sz val="12"/>
      <name val="黑体"/>
      <family val="3"/>
    </font>
    <font>
      <sz val="20"/>
      <name val="方正小标宋简体"/>
      <family val="4"/>
    </font>
    <font>
      <sz val="16"/>
      <color indexed="8"/>
      <name val="黑体"/>
      <family val="3"/>
    </font>
    <font>
      <b/>
      <sz val="12"/>
      <name val="仿宋_GB2312"/>
      <family val="3"/>
    </font>
    <font>
      <sz val="20"/>
      <name val="Times New Roman"/>
      <family val="1"/>
    </font>
    <font>
      <b/>
      <sz val="11"/>
      <name val="宋体"/>
      <family val="0"/>
    </font>
    <font>
      <sz val="22"/>
      <name val="方正小标宋简体"/>
      <family val="4"/>
    </font>
    <font>
      <b/>
      <sz val="18"/>
      <name val="宋体"/>
      <family val="0"/>
    </font>
    <font>
      <b/>
      <sz val="10"/>
      <name val="Helv"/>
      <family val="2"/>
    </font>
    <font>
      <sz val="10"/>
      <name val="Helv"/>
      <family val="2"/>
    </font>
    <font>
      <sz val="11"/>
      <name val="Helv"/>
      <family val="2"/>
    </font>
    <font>
      <sz val="12"/>
      <name val="Arial"/>
      <family val="2"/>
    </font>
    <font>
      <sz val="22"/>
      <color indexed="8"/>
      <name val="方正小标宋简体"/>
      <family val="4"/>
    </font>
    <font>
      <sz val="10"/>
      <color indexed="8"/>
      <name val="宋体"/>
      <family val="0"/>
    </font>
    <font>
      <sz val="8"/>
      <color indexed="8"/>
      <name val="宋体"/>
      <family val="0"/>
    </font>
    <font>
      <sz val="12"/>
      <color indexed="8"/>
      <name val="黑体"/>
      <family val="3"/>
    </font>
    <font>
      <sz val="10"/>
      <color indexed="8"/>
      <name val="黑体"/>
      <family val="3"/>
    </font>
    <font>
      <sz val="11"/>
      <color indexed="8"/>
      <name val="黑体"/>
      <family val="3"/>
    </font>
    <font>
      <b/>
      <sz val="12"/>
      <color indexed="8"/>
      <name val="仿宋_GB2312"/>
      <family val="3"/>
    </font>
    <font>
      <sz val="12"/>
      <color indexed="8"/>
      <name val="仿宋_GB2312"/>
      <family val="3"/>
    </font>
    <font>
      <sz val="10"/>
      <name val="仿宋_GB2312"/>
      <family val="3"/>
    </font>
    <font>
      <sz val="9"/>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color indexed="8"/>
      <name val="方正小标宋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2"/>
      <name val="Cambria"/>
      <family val="0"/>
    </font>
    <font>
      <sz val="12"/>
      <color theme="1"/>
      <name val="黑体"/>
      <family val="3"/>
    </font>
    <font>
      <sz val="12"/>
      <color theme="1"/>
      <name val="仿宋_GB2312"/>
      <family val="3"/>
    </font>
    <font>
      <sz val="16"/>
      <color theme="1"/>
      <name val="黑体"/>
      <family val="3"/>
    </font>
    <font>
      <b/>
      <sz val="12"/>
      <color theme="1"/>
      <name val="仿宋_GB2312"/>
      <family val="3"/>
    </font>
    <font>
      <sz val="20"/>
      <color theme="1"/>
      <name val="方正小标宋简体"/>
      <family val="4"/>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bottom style="thin"/>
    </border>
    <border>
      <left/>
      <right/>
      <top style="thin"/>
      <bottom/>
    </border>
    <border>
      <left style="thin"/>
      <right style="thin"/>
      <top style="thin"/>
      <bottom/>
    </border>
    <border>
      <left style="thin"/>
      <right/>
      <top style="thin"/>
      <bottom/>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7" fillId="0" borderId="0">
      <alignment vertical="center"/>
      <protection/>
    </xf>
    <xf numFmtId="0" fontId="7" fillId="0" borderId="0">
      <alignment/>
      <protection/>
    </xf>
    <xf numFmtId="0" fontId="4" fillId="0" borderId="0">
      <alignment/>
      <protection/>
    </xf>
    <xf numFmtId="2" fontId="8" fillId="0" borderId="0">
      <alignment/>
      <protection/>
    </xf>
    <xf numFmtId="0" fontId="4" fillId="0" borderId="0">
      <alignment/>
      <protection/>
    </xf>
    <xf numFmtId="0" fontId="59" fillId="21" borderId="0" applyNumberFormat="0" applyBorder="0" applyAlignment="0" applyProtection="0"/>
    <xf numFmtId="0" fontId="60" fillId="0" borderId="4" applyNumberFormat="0" applyFill="0" applyAlignment="0" applyProtection="0"/>
    <xf numFmtId="44" fontId="0" fillId="0" borderId="0" applyFont="0" applyFill="0" applyBorder="0" applyAlignment="0" applyProtection="0"/>
    <xf numFmtId="44" fontId="7" fillId="0" borderId="0" applyFont="0" applyFill="0" applyBorder="0" applyAlignment="0" applyProtection="0"/>
    <xf numFmtId="42" fontId="0"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6" fillId="30" borderId="0" applyNumberFormat="0" applyBorder="0" applyAlignment="0" applyProtection="0"/>
    <xf numFmtId="0" fontId="67" fillId="22" borderId="8" applyNumberFormat="0" applyAlignment="0" applyProtection="0"/>
    <xf numFmtId="0" fontId="68" fillId="31" borderId="5" applyNumberFormat="0" applyAlignment="0" applyProtection="0"/>
    <xf numFmtId="0" fontId="4" fillId="0" borderId="0">
      <alignment/>
      <protection/>
    </xf>
    <xf numFmtId="0" fontId="0" fillId="32" borderId="9" applyNumberFormat="0" applyFont="0" applyAlignment="0" applyProtection="0"/>
  </cellStyleXfs>
  <cellXfs count="214">
    <xf numFmtId="0" fontId="0" fillId="0" borderId="0" xfId="0" applyFont="1" applyAlignment="1">
      <alignment vertical="center"/>
    </xf>
    <xf numFmtId="0" fontId="3" fillId="0" borderId="0" xfId="15" applyFont="1" applyAlignment="1">
      <alignment vertical="center"/>
      <protection/>
    </xf>
    <xf numFmtId="0" fontId="11" fillId="0" borderId="0" xfId="15" applyFont="1">
      <alignment/>
      <protection/>
    </xf>
    <xf numFmtId="0" fontId="7" fillId="0" borderId="0" xfId="15" applyFont="1" applyAlignment="1">
      <alignment vertical="center"/>
      <protection/>
    </xf>
    <xf numFmtId="0" fontId="12" fillId="0" borderId="0" xfId="15" applyFont="1">
      <alignment/>
      <protection/>
    </xf>
    <xf numFmtId="49" fontId="12" fillId="0" borderId="0" xfId="15" applyNumberFormat="1" applyFont="1">
      <alignment/>
      <protection/>
    </xf>
    <xf numFmtId="0" fontId="5" fillId="0" borderId="10" xfId="15" applyFont="1" applyFill="1" applyBorder="1" applyAlignment="1">
      <alignment horizontal="left" vertical="center"/>
      <protection/>
    </xf>
    <xf numFmtId="0" fontId="12" fillId="0" borderId="0" xfId="15" applyFont="1" applyAlignment="1">
      <alignment vertical="center"/>
      <protection/>
    </xf>
    <xf numFmtId="176" fontId="10" fillId="0" borderId="0" xfId="15" applyNumberFormat="1" applyFont="1" applyAlignment="1">
      <alignment vertical="center"/>
      <protection/>
    </xf>
    <xf numFmtId="176" fontId="11" fillId="0" borderId="0" xfId="15" applyNumberFormat="1" applyFont="1">
      <alignment/>
      <protection/>
    </xf>
    <xf numFmtId="179" fontId="17" fillId="33" borderId="10" xfId="46" applyNumberFormat="1" applyFont="1" applyFill="1" applyBorder="1" applyAlignment="1" applyProtection="1">
      <alignment horizontal="left" vertical="center"/>
      <protection/>
    </xf>
    <xf numFmtId="179" fontId="17" fillId="33" borderId="10" xfId="46" applyNumberFormat="1" applyFont="1" applyFill="1" applyBorder="1" applyAlignment="1" applyProtection="1">
      <alignment vertical="center"/>
      <protection/>
    </xf>
    <xf numFmtId="49" fontId="5" fillId="33" borderId="10" xfId="46" applyNumberFormat="1" applyFont="1" applyFill="1" applyBorder="1" applyAlignment="1">
      <alignment horizontal="left" vertical="center"/>
      <protection/>
    </xf>
    <xf numFmtId="49" fontId="5" fillId="33" borderId="10" xfId="46" applyNumberFormat="1" applyFont="1" applyFill="1" applyBorder="1" applyAlignment="1">
      <alignment horizontal="left" vertical="center" indent="1"/>
      <protection/>
    </xf>
    <xf numFmtId="49" fontId="5" fillId="33" borderId="10" xfId="46" applyNumberFormat="1" applyFont="1" applyFill="1" applyBorder="1" applyAlignment="1">
      <alignment vertical="center"/>
      <protection/>
    </xf>
    <xf numFmtId="0" fontId="5" fillId="33" borderId="10" xfId="46" applyFont="1" applyFill="1" applyBorder="1" applyAlignment="1">
      <alignment horizontal="left" vertical="center"/>
      <protection/>
    </xf>
    <xf numFmtId="49" fontId="17" fillId="33" borderId="10" xfId="46" applyNumberFormat="1" applyFont="1" applyFill="1" applyBorder="1" applyAlignment="1">
      <alignment horizontal="left" vertical="center"/>
      <protection/>
    </xf>
    <xf numFmtId="0" fontId="5" fillId="33" borderId="10" xfId="44" applyFont="1" applyFill="1" applyBorder="1" applyAlignment="1">
      <alignment vertical="center"/>
      <protection/>
    </xf>
    <xf numFmtId="1" fontId="5" fillId="33" borderId="10" xfId="44" applyNumberFormat="1" applyFont="1" applyFill="1" applyBorder="1" applyAlignment="1">
      <alignment vertical="center"/>
      <protection/>
    </xf>
    <xf numFmtId="1" fontId="17" fillId="33" borderId="10" xfId="46" applyNumberFormat="1" applyFont="1" applyFill="1" applyBorder="1" applyAlignment="1" applyProtection="1">
      <alignment horizontal="left" vertical="center"/>
      <protection locked="0"/>
    </xf>
    <xf numFmtId="1" fontId="5" fillId="33" borderId="10" xfId="46" applyNumberFormat="1" applyFont="1" applyFill="1" applyBorder="1" applyAlignment="1" applyProtection="1">
      <alignment horizontal="left" vertical="center"/>
      <protection locked="0"/>
    </xf>
    <xf numFmtId="49" fontId="17" fillId="33" borderId="10" xfId="46" applyNumberFormat="1" applyFont="1" applyFill="1" applyBorder="1" applyAlignment="1">
      <alignment horizontal="center" vertical="center"/>
      <protection/>
    </xf>
    <xf numFmtId="176" fontId="5" fillId="33" borderId="10" xfId="46" applyNumberFormat="1" applyFont="1" applyFill="1" applyBorder="1" applyAlignment="1">
      <alignment horizontal="center" vertical="center"/>
      <protection/>
    </xf>
    <xf numFmtId="0" fontId="17" fillId="0" borderId="10" xfId="15" applyFont="1" applyFill="1" applyBorder="1" applyAlignment="1">
      <alignment horizontal="left" vertical="center"/>
      <protection/>
    </xf>
    <xf numFmtId="0" fontId="17" fillId="0" borderId="10" xfId="15" applyFont="1" applyBorder="1" applyAlignment="1">
      <alignment horizontal="center" vertical="center"/>
      <protection/>
    </xf>
    <xf numFmtId="3" fontId="5" fillId="33" borderId="10" xfId="35" applyNumberFormat="1" applyFont="1" applyFill="1" applyBorder="1" applyAlignment="1" applyProtection="1">
      <alignment horizontal="left" vertical="center" wrapText="1"/>
      <protection locked="0"/>
    </xf>
    <xf numFmtId="0" fontId="3" fillId="33" borderId="0" xfId="0" applyFont="1" applyFill="1" applyAlignment="1">
      <alignment/>
    </xf>
    <xf numFmtId="0" fontId="23" fillId="33" borderId="0" xfId="0" applyFont="1" applyFill="1" applyAlignment="1">
      <alignment/>
    </xf>
    <xf numFmtId="0" fontId="12" fillId="33" borderId="0" xfId="15" applyFont="1" applyFill="1" applyAlignment="1">
      <alignment vertical="center"/>
      <protection/>
    </xf>
    <xf numFmtId="0" fontId="18" fillId="33" borderId="0" xfId="15" applyFont="1" applyFill="1" applyAlignment="1">
      <alignment horizontal="right" vertical="center" wrapText="1"/>
      <protection/>
    </xf>
    <xf numFmtId="0" fontId="69" fillId="33" borderId="10" xfId="0" applyFont="1" applyFill="1" applyBorder="1" applyAlignment="1">
      <alignment vertical="center" wrapText="1"/>
    </xf>
    <xf numFmtId="0" fontId="17" fillId="33" borderId="10" xfId="15" applyFont="1" applyFill="1" applyBorder="1" applyAlignment="1">
      <alignment horizontal="left" vertical="center" wrapText="1"/>
      <protection/>
    </xf>
    <xf numFmtId="0" fontId="17" fillId="33" borderId="10" xfId="15" applyFont="1" applyFill="1" applyBorder="1" applyAlignment="1">
      <alignment horizontal="center" vertical="center" wrapText="1"/>
      <protection/>
    </xf>
    <xf numFmtId="0" fontId="5" fillId="33" borderId="10" xfId="15" applyFont="1" applyFill="1" applyBorder="1" applyAlignment="1">
      <alignment horizontal="left" vertical="center" wrapText="1"/>
      <protection/>
    </xf>
    <xf numFmtId="176" fontId="5" fillId="33" borderId="10" xfId="15" applyNumberFormat="1" applyFont="1" applyFill="1" applyBorder="1" applyAlignment="1">
      <alignment horizontal="center" vertical="center" wrapText="1"/>
      <protection/>
    </xf>
    <xf numFmtId="180" fontId="5" fillId="33" borderId="10" xfId="0" applyNumberFormat="1" applyFont="1" applyFill="1" applyBorder="1" applyAlignment="1">
      <alignment horizontal="center" vertical="center"/>
    </xf>
    <xf numFmtId="176" fontId="5" fillId="33" borderId="11" xfId="15" applyNumberFormat="1" applyFont="1" applyFill="1" applyBorder="1" applyAlignment="1">
      <alignment horizontal="center" vertical="center" wrapText="1"/>
      <protection/>
    </xf>
    <xf numFmtId="176" fontId="5" fillId="33" borderId="10" xfId="15" applyNumberFormat="1" applyFont="1" applyFill="1" applyBorder="1" applyAlignment="1">
      <alignment horizontal="center" vertical="center"/>
      <protection/>
    </xf>
    <xf numFmtId="0" fontId="5" fillId="33" borderId="10" xfId="0" applyFont="1" applyFill="1" applyBorder="1" applyAlignment="1">
      <alignment vertical="center"/>
    </xf>
    <xf numFmtId="0" fontId="5" fillId="33" borderId="10" xfId="0" applyFont="1" applyFill="1" applyBorder="1" applyAlignment="1">
      <alignment horizontal="center" vertical="center"/>
    </xf>
    <xf numFmtId="176" fontId="23" fillId="33" borderId="0" xfId="0" applyNumberFormat="1" applyFont="1" applyFill="1" applyAlignment="1">
      <alignment/>
    </xf>
    <xf numFmtId="176" fontId="5" fillId="33" borderId="10" xfId="44" applyNumberFormat="1" applyFont="1" applyFill="1" applyBorder="1" applyAlignment="1">
      <alignment horizontal="center" vertical="center"/>
      <protection/>
    </xf>
    <xf numFmtId="176" fontId="5" fillId="33" borderId="10" xfId="44" applyNumberFormat="1" applyFont="1" applyFill="1" applyBorder="1" applyAlignment="1">
      <alignment horizontal="center" vertical="center" wrapText="1"/>
      <protection/>
    </xf>
    <xf numFmtId="0" fontId="17" fillId="33" borderId="10" xfId="0" applyFont="1" applyFill="1" applyBorder="1" applyAlignment="1">
      <alignment horizontal="center" vertical="center"/>
    </xf>
    <xf numFmtId="0" fontId="24" fillId="33" borderId="0" xfId="0" applyFont="1" applyFill="1" applyAlignment="1">
      <alignment/>
    </xf>
    <xf numFmtId="0" fontId="23" fillId="33" borderId="12" xfId="0" applyFont="1" applyFill="1" applyBorder="1" applyAlignment="1">
      <alignment/>
    </xf>
    <xf numFmtId="0" fontId="7" fillId="33" borderId="0"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17" fillId="33" borderId="10" xfId="0" applyFont="1" applyFill="1" applyBorder="1" applyAlignment="1">
      <alignment vertical="center"/>
    </xf>
    <xf numFmtId="181" fontId="17" fillId="33" borderId="10" xfId="0" applyNumberFormat="1" applyFont="1" applyFill="1" applyBorder="1" applyAlignment="1">
      <alignment horizontal="center" vertical="center"/>
    </xf>
    <xf numFmtId="0" fontId="17" fillId="33" borderId="10" xfId="0" applyFont="1" applyFill="1" applyBorder="1" applyAlignment="1">
      <alignment vertical="center" wrapText="1"/>
    </xf>
    <xf numFmtId="181" fontId="5" fillId="33" borderId="10" xfId="0" applyNumberFormat="1" applyFont="1" applyFill="1" applyBorder="1" applyAlignment="1">
      <alignment horizontal="center" vertical="center"/>
    </xf>
    <xf numFmtId="0" fontId="5" fillId="33" borderId="10" xfId="0" applyFont="1" applyFill="1" applyBorder="1" applyAlignment="1">
      <alignment vertical="center" wrapText="1"/>
    </xf>
    <xf numFmtId="0" fontId="17" fillId="33" borderId="10" xfId="0" applyFont="1" applyFill="1" applyBorder="1" applyAlignment="1">
      <alignment horizontal="left" vertical="center"/>
    </xf>
    <xf numFmtId="182" fontId="33" fillId="33" borderId="10" xfId="43" applyNumberFormat="1" applyFont="1" applyFill="1" applyBorder="1" applyAlignment="1" applyProtection="1">
      <alignment horizontal="center" vertical="center"/>
      <protection/>
    </xf>
    <xf numFmtId="0" fontId="16" fillId="33" borderId="0" xfId="43" applyNumberFormat="1" applyFont="1" applyFill="1" applyBorder="1" applyAlignment="1" applyProtection="1">
      <alignment vertical="center"/>
      <protection/>
    </xf>
    <xf numFmtId="0" fontId="22" fillId="33" borderId="0" xfId="43" applyNumberFormat="1" applyFont="1" applyFill="1" applyBorder="1" applyAlignment="1" applyProtection="1">
      <alignment vertical="center"/>
      <protection/>
    </xf>
    <xf numFmtId="0" fontId="23" fillId="33" borderId="0" xfId="43" applyNumberFormat="1" applyFont="1" applyFill="1" applyBorder="1" applyAlignment="1" applyProtection="1">
      <alignment horizontal="center" vertical="center"/>
      <protection/>
    </xf>
    <xf numFmtId="0" fontId="23" fillId="33" borderId="0" xfId="43" applyNumberFormat="1" applyFont="1" applyFill="1" applyBorder="1" applyAlignment="1" applyProtection="1">
      <alignment vertical="center"/>
      <protection/>
    </xf>
    <xf numFmtId="0" fontId="23" fillId="33" borderId="0" xfId="43" applyFont="1" applyFill="1">
      <alignment/>
      <protection/>
    </xf>
    <xf numFmtId="0" fontId="29" fillId="33" borderId="10" xfId="43" applyNumberFormat="1" applyFont="1" applyFill="1" applyBorder="1" applyAlignment="1" applyProtection="1">
      <alignment horizontal="center" vertical="center"/>
      <protection/>
    </xf>
    <xf numFmtId="0" fontId="31" fillId="33" borderId="10" xfId="43" applyNumberFormat="1" applyFont="1" applyFill="1" applyBorder="1" applyAlignment="1" applyProtection="1">
      <alignment horizontal="center" vertical="center" wrapText="1"/>
      <protection/>
    </xf>
    <xf numFmtId="0" fontId="30" fillId="33" borderId="10" xfId="43" applyNumberFormat="1" applyFont="1" applyFill="1" applyBorder="1" applyAlignment="1" applyProtection="1">
      <alignment horizontal="center" vertical="center" wrapText="1"/>
      <protection/>
    </xf>
    <xf numFmtId="0" fontId="32" fillId="33" borderId="10" xfId="43" applyNumberFormat="1" applyFont="1" applyFill="1" applyBorder="1" applyAlignment="1" applyProtection="1">
      <alignment vertical="center" wrapText="1"/>
      <protection/>
    </xf>
    <xf numFmtId="179" fontId="33" fillId="33" borderId="10" xfId="43" applyNumberFormat="1" applyFont="1" applyFill="1" applyBorder="1" applyAlignment="1" applyProtection="1">
      <alignment horizontal="center" vertical="center"/>
      <protection/>
    </xf>
    <xf numFmtId="179" fontId="32" fillId="33" borderId="10" xfId="43" applyNumberFormat="1" applyFont="1" applyFill="1" applyBorder="1" applyAlignment="1" applyProtection="1">
      <alignment vertical="center" wrapText="1"/>
      <protection/>
    </xf>
    <xf numFmtId="0" fontId="33" fillId="33" borderId="10" xfId="43" applyNumberFormat="1" applyFont="1" applyFill="1" applyBorder="1" applyAlignment="1" applyProtection="1">
      <alignment horizontal="left" vertical="center" wrapText="1"/>
      <protection/>
    </xf>
    <xf numFmtId="181" fontId="33" fillId="33" borderId="10" xfId="43" applyNumberFormat="1" applyFont="1" applyFill="1" applyBorder="1" applyAlignment="1" applyProtection="1">
      <alignment horizontal="center" vertical="center"/>
      <protection/>
    </xf>
    <xf numFmtId="179" fontId="33" fillId="33" borderId="10" xfId="43" applyNumberFormat="1" applyFont="1" applyFill="1" applyBorder="1" applyAlignment="1" applyProtection="1">
      <alignment vertical="center" wrapText="1"/>
      <protection/>
    </xf>
    <xf numFmtId="0" fontId="33" fillId="33" borderId="10" xfId="43" applyNumberFormat="1" applyFont="1" applyFill="1" applyBorder="1" applyAlignment="1" applyProtection="1">
      <alignment vertical="center" wrapText="1"/>
      <protection/>
    </xf>
    <xf numFmtId="179" fontId="33" fillId="33" borderId="10" xfId="43" applyNumberFormat="1" applyFont="1" applyFill="1" applyBorder="1" applyAlignment="1" applyProtection="1">
      <alignment horizontal="left" vertical="center" wrapText="1"/>
      <protection/>
    </xf>
    <xf numFmtId="179" fontId="5" fillId="33" borderId="10" xfId="43" applyNumberFormat="1" applyFont="1" applyFill="1" applyBorder="1" applyAlignment="1">
      <alignment horizontal="center" vertical="center"/>
      <protection/>
    </xf>
    <xf numFmtId="0" fontId="33" fillId="33" borderId="10" xfId="43" applyNumberFormat="1" applyFont="1" applyFill="1" applyBorder="1" applyAlignment="1" applyProtection="1">
      <alignment vertical="center"/>
      <protection/>
    </xf>
    <xf numFmtId="0" fontId="13" fillId="33" borderId="13" xfId="43" applyNumberFormat="1" applyFont="1" applyFill="1" applyBorder="1" applyAlignment="1" applyProtection="1">
      <alignment horizontal="center" vertical="center"/>
      <protection/>
    </xf>
    <xf numFmtId="41" fontId="27" fillId="33" borderId="13" xfId="43" applyNumberFormat="1" applyFont="1" applyFill="1" applyBorder="1" applyAlignment="1" applyProtection="1">
      <alignment horizontal="center" vertical="center"/>
      <protection/>
    </xf>
    <xf numFmtId="179" fontId="27" fillId="33" borderId="13" xfId="43" applyNumberFormat="1" applyFont="1" applyFill="1" applyBorder="1" applyAlignment="1" applyProtection="1">
      <alignment horizontal="center" vertical="center"/>
      <protection/>
    </xf>
    <xf numFmtId="41" fontId="23" fillId="33" borderId="13" xfId="43" applyNumberFormat="1" applyFont="1" applyFill="1" applyBorder="1" applyAlignment="1" applyProtection="1">
      <alignment horizontal="center" vertical="center"/>
      <protection/>
    </xf>
    <xf numFmtId="179" fontId="23" fillId="33" borderId="0" xfId="43" applyNumberFormat="1" applyFont="1" applyFill="1" applyBorder="1" applyAlignment="1" applyProtection="1">
      <alignment horizontal="center" vertical="center"/>
      <protection/>
    </xf>
    <xf numFmtId="0" fontId="13" fillId="33" borderId="0" xfId="43" applyNumberFormat="1" applyFont="1" applyFill="1" applyBorder="1" applyAlignment="1" applyProtection="1">
      <alignment horizontal="center" vertical="center" wrapText="1"/>
      <protection/>
    </xf>
    <xf numFmtId="178" fontId="28" fillId="33" borderId="0" xfId="43" applyNumberFormat="1" applyFont="1" applyFill="1" applyBorder="1" applyAlignment="1" applyProtection="1">
      <alignment horizontal="center" vertical="center" wrapText="1"/>
      <protection/>
    </xf>
    <xf numFmtId="179" fontId="13" fillId="33" borderId="0" xfId="43" applyNumberFormat="1" applyFont="1" applyFill="1" applyBorder="1" applyAlignment="1" applyProtection="1">
      <alignment horizontal="center" vertical="center" wrapText="1"/>
      <protection/>
    </xf>
    <xf numFmtId="0" fontId="13" fillId="33" borderId="0" xfId="43" applyNumberFormat="1" applyFont="1" applyFill="1" applyBorder="1" applyAlignment="1" applyProtection="1">
      <alignment vertical="center" wrapText="1"/>
      <protection/>
    </xf>
    <xf numFmtId="0" fontId="23" fillId="33" borderId="0" xfId="43" applyFont="1" applyFill="1" applyAlignment="1">
      <alignment horizontal="center"/>
      <protection/>
    </xf>
    <xf numFmtId="179" fontId="23" fillId="33" borderId="0" xfId="43" applyNumberFormat="1" applyFont="1" applyFill="1">
      <alignment/>
      <protection/>
    </xf>
    <xf numFmtId="178" fontId="23" fillId="33" borderId="0" xfId="43" applyNumberFormat="1" applyFont="1" applyFill="1" applyAlignment="1">
      <alignment horizontal="center"/>
      <protection/>
    </xf>
    <xf numFmtId="0" fontId="0" fillId="33" borderId="0" xfId="0" applyFill="1" applyAlignment="1">
      <alignment vertical="center"/>
    </xf>
    <xf numFmtId="0" fontId="5" fillId="33" borderId="0" xfId="42" applyFont="1" applyFill="1" applyAlignment="1">
      <alignment horizontal="center" vertical="center"/>
      <protection/>
    </xf>
    <xf numFmtId="0" fontId="14" fillId="33" borderId="14" xfId="42" applyFont="1" applyFill="1" applyBorder="1" applyAlignment="1">
      <alignment horizontal="center" vertical="center" wrapText="1"/>
      <protection/>
    </xf>
    <xf numFmtId="0" fontId="14" fillId="33" borderId="11" xfId="42" applyFont="1" applyFill="1" applyBorder="1" applyAlignment="1">
      <alignment horizontal="center" vertical="center" wrapText="1"/>
      <protection/>
    </xf>
    <xf numFmtId="177" fontId="5" fillId="33" borderId="11" xfId="46" applyNumberFormat="1" applyFont="1" applyFill="1" applyBorder="1" applyAlignment="1">
      <alignment horizontal="center" vertical="center"/>
      <protection/>
    </xf>
    <xf numFmtId="177" fontId="5" fillId="33" borderId="10" xfId="46" applyNumberFormat="1" applyFont="1" applyFill="1" applyBorder="1" applyAlignment="1">
      <alignment horizontal="center" vertical="center"/>
      <protection/>
    </xf>
    <xf numFmtId="0" fontId="14" fillId="33" borderId="15" xfId="42" applyFont="1" applyFill="1" applyBorder="1" applyAlignment="1">
      <alignment horizontal="center" vertical="center" wrapText="1"/>
      <protection/>
    </xf>
    <xf numFmtId="0" fontId="14" fillId="33" borderId="16" xfId="42" applyFont="1" applyFill="1" applyBorder="1" applyAlignment="1">
      <alignment horizontal="center" vertical="center" wrapText="1"/>
      <protection/>
    </xf>
    <xf numFmtId="178" fontId="5" fillId="33" borderId="0" xfId="42" applyNumberFormat="1" applyFont="1" applyFill="1" applyAlignment="1">
      <alignment horizontal="center" vertical="center"/>
      <protection/>
    </xf>
    <xf numFmtId="0" fontId="5" fillId="33" borderId="0" xfId="42" applyFont="1" applyFill="1">
      <alignment vertical="center"/>
      <protection/>
    </xf>
    <xf numFmtId="0" fontId="6" fillId="33" borderId="0" xfId="42" applyFont="1" applyFill="1">
      <alignment vertical="center"/>
      <protection/>
    </xf>
    <xf numFmtId="178" fontId="70" fillId="33" borderId="0" xfId="42" applyNumberFormat="1" applyFont="1" applyFill="1" applyAlignment="1">
      <alignment horizontal="center" vertical="center"/>
      <protection/>
    </xf>
    <xf numFmtId="180" fontId="5" fillId="33" borderId="10" xfId="42" applyNumberFormat="1" applyFont="1" applyFill="1" applyBorder="1" applyAlignment="1">
      <alignment horizontal="center" vertical="center"/>
      <protection/>
    </xf>
    <xf numFmtId="0" fontId="5" fillId="33" borderId="0" xfId="42" applyFont="1" applyFill="1" applyAlignment="1">
      <alignment wrapText="1"/>
      <protection/>
    </xf>
    <xf numFmtId="0" fontId="0" fillId="33" borderId="0" xfId="0" applyFill="1" applyAlignment="1">
      <alignment horizontal="center" vertical="center"/>
    </xf>
    <xf numFmtId="0" fontId="71" fillId="33" borderId="10" xfId="0" applyFont="1" applyFill="1" applyBorder="1" applyAlignment="1">
      <alignment horizontal="center" vertical="center"/>
    </xf>
    <xf numFmtId="0" fontId="71" fillId="33" borderId="10" xfId="0" applyFont="1" applyFill="1" applyBorder="1" applyAlignment="1">
      <alignment horizontal="center" vertical="center" wrapText="1"/>
    </xf>
    <xf numFmtId="177" fontId="72" fillId="33" borderId="10" xfId="0" applyNumberFormat="1" applyFont="1" applyFill="1" applyBorder="1" applyAlignment="1">
      <alignment horizontal="center" vertical="center"/>
    </xf>
    <xf numFmtId="176" fontId="0" fillId="33" borderId="0" xfId="0" applyNumberFormat="1" applyFill="1" applyAlignment="1">
      <alignment horizontal="center" vertical="center"/>
    </xf>
    <xf numFmtId="0" fontId="3" fillId="33" borderId="0" xfId="15" applyFont="1" applyFill="1" applyAlignment="1">
      <alignment vertical="center"/>
      <protection/>
    </xf>
    <xf numFmtId="0" fontId="7" fillId="33" borderId="0" xfId="15" applyFont="1" applyFill="1" applyAlignment="1">
      <alignment vertical="center"/>
      <protection/>
    </xf>
    <xf numFmtId="0" fontId="11" fillId="33" borderId="0" xfId="15" applyFont="1" applyFill="1">
      <alignment/>
      <protection/>
    </xf>
    <xf numFmtId="0" fontId="12" fillId="33" borderId="0" xfId="15" applyFont="1" applyFill="1">
      <alignment/>
      <protection/>
    </xf>
    <xf numFmtId="176" fontId="12" fillId="33" borderId="0" xfId="15" applyNumberFormat="1" applyFont="1" applyFill="1" applyBorder="1" applyAlignment="1">
      <alignment horizontal="right" vertical="center" wrapText="1"/>
      <protection/>
    </xf>
    <xf numFmtId="0" fontId="11" fillId="33" borderId="0" xfId="15" applyFont="1" applyFill="1" applyBorder="1">
      <alignment/>
      <protection/>
    </xf>
    <xf numFmtId="0" fontId="21" fillId="33" borderId="0" xfId="15" applyFont="1" applyFill="1" applyAlignment="1">
      <alignment horizontal="center" vertical="center" wrapText="1"/>
      <protection/>
    </xf>
    <xf numFmtId="0" fontId="19" fillId="33" borderId="0" xfId="15" applyFont="1" applyFill="1" applyBorder="1" applyAlignment="1">
      <alignment horizontal="center" vertical="center"/>
      <protection/>
    </xf>
    <xf numFmtId="0" fontId="71" fillId="33" borderId="10" xfId="0" applyFont="1" applyFill="1" applyBorder="1" applyAlignment="1">
      <alignment vertical="center" wrapText="1"/>
    </xf>
    <xf numFmtId="0" fontId="71" fillId="33" borderId="10" xfId="0" applyFont="1" applyFill="1" applyBorder="1" applyAlignment="1">
      <alignment vertical="center"/>
    </xf>
    <xf numFmtId="0" fontId="12" fillId="33" borderId="0" xfId="15" applyFont="1" applyFill="1" applyBorder="1" applyAlignment="1">
      <alignment vertical="center"/>
      <protection/>
    </xf>
    <xf numFmtId="180" fontId="5" fillId="33" borderId="11" xfId="15" applyNumberFormat="1" applyFont="1" applyFill="1" applyBorder="1" applyAlignment="1">
      <alignment horizontal="center" vertical="center" wrapText="1"/>
      <protection/>
    </xf>
    <xf numFmtId="181" fontId="5" fillId="33" borderId="10" xfId="15" applyNumberFormat="1" applyFont="1" applyFill="1" applyBorder="1" applyAlignment="1">
      <alignment horizontal="center" vertical="center"/>
      <protection/>
    </xf>
    <xf numFmtId="176" fontId="11" fillId="33" borderId="0" xfId="15" applyNumberFormat="1" applyFont="1" applyFill="1">
      <alignment/>
      <protection/>
    </xf>
    <xf numFmtId="0" fontId="10" fillId="33" borderId="0" xfId="15" applyFont="1" applyFill="1" applyBorder="1" applyAlignment="1">
      <alignment horizontal="left" vertical="center" wrapText="1"/>
      <protection/>
    </xf>
    <xf numFmtId="176" fontId="11" fillId="33" borderId="0" xfId="15" applyNumberFormat="1" applyFont="1" applyFill="1" applyBorder="1">
      <alignment/>
      <protection/>
    </xf>
    <xf numFmtId="0" fontId="14" fillId="33" borderId="14" xfId="15" applyFont="1" applyFill="1" applyBorder="1" applyAlignment="1">
      <alignment horizontal="center" vertical="center" wrapText="1"/>
      <protection/>
    </xf>
    <xf numFmtId="0" fontId="14" fillId="33" borderId="11" xfId="15" applyFont="1" applyFill="1" applyBorder="1" applyAlignment="1">
      <alignment horizontal="center" vertical="center" wrapText="1"/>
      <protection/>
    </xf>
    <xf numFmtId="0" fontId="30" fillId="33" borderId="10" xfId="43" applyNumberFormat="1" applyFont="1" applyFill="1" applyBorder="1" applyAlignment="1" applyProtection="1">
      <alignment horizontal="center" vertical="center" wrapText="1"/>
      <protection/>
    </xf>
    <xf numFmtId="0" fontId="71" fillId="33" borderId="10" xfId="0" applyFont="1" applyFill="1" applyBorder="1" applyAlignment="1">
      <alignment horizontal="center" vertical="center"/>
    </xf>
    <xf numFmtId="0" fontId="27" fillId="33" borderId="0" xfId="43" applyNumberFormat="1" applyFont="1" applyFill="1" applyBorder="1" applyAlignment="1" applyProtection="1">
      <alignment vertical="center" wrapText="1"/>
      <protection/>
    </xf>
    <xf numFmtId="0" fontId="14" fillId="33" borderId="14" xfId="15" applyFont="1" applyFill="1" applyBorder="1" applyAlignment="1">
      <alignment horizontal="center" vertical="center" wrapText="1"/>
      <protection/>
    </xf>
    <xf numFmtId="0" fontId="14" fillId="33" borderId="11" xfId="15" applyFont="1" applyFill="1" applyBorder="1" applyAlignment="1">
      <alignment horizontal="center" vertical="center" wrapText="1"/>
      <protection/>
    </xf>
    <xf numFmtId="0" fontId="69" fillId="33" borderId="10" xfId="0" applyFont="1" applyFill="1" applyBorder="1" applyAlignment="1">
      <alignment horizontal="center" vertical="center"/>
    </xf>
    <xf numFmtId="0" fontId="73" fillId="33" borderId="0" xfId="0" applyFont="1" applyFill="1" applyAlignment="1">
      <alignment vertical="center"/>
    </xf>
    <xf numFmtId="176" fontId="17" fillId="33" borderId="10" xfId="44" applyNumberFormat="1" applyFont="1" applyFill="1" applyBorder="1" applyAlignment="1">
      <alignment horizontal="center" vertical="center" wrapText="1"/>
      <protection/>
    </xf>
    <xf numFmtId="180" fontId="17" fillId="33" borderId="10" xfId="44" applyNumberFormat="1" applyFont="1" applyFill="1" applyBorder="1" applyAlignment="1">
      <alignment horizontal="center" vertical="center" wrapText="1"/>
      <protection/>
    </xf>
    <xf numFmtId="181" fontId="74" fillId="33" borderId="10" xfId="0" applyNumberFormat="1" applyFont="1" applyFill="1" applyBorder="1" applyAlignment="1">
      <alignment horizontal="center" vertical="center"/>
    </xf>
    <xf numFmtId="176" fontId="17" fillId="33" borderId="10" xfId="44" applyNumberFormat="1" applyFont="1" applyFill="1" applyBorder="1" applyAlignment="1">
      <alignment horizontal="center" vertical="center"/>
      <protection/>
    </xf>
    <xf numFmtId="180" fontId="5" fillId="33" borderId="10" xfId="44" applyNumberFormat="1" applyFont="1" applyFill="1" applyBorder="1" applyAlignment="1">
      <alignment horizontal="center" vertical="center" wrapText="1"/>
      <protection/>
    </xf>
    <xf numFmtId="181" fontId="72" fillId="33" borderId="10" xfId="0" applyNumberFormat="1" applyFont="1" applyFill="1" applyBorder="1" applyAlignment="1">
      <alignment horizontal="center" vertical="center"/>
    </xf>
    <xf numFmtId="176" fontId="72" fillId="33" borderId="10" xfId="0" applyNumberFormat="1" applyFont="1" applyFill="1" applyBorder="1" applyAlignment="1">
      <alignment horizontal="center" vertical="center"/>
    </xf>
    <xf numFmtId="177" fontId="17" fillId="33" borderId="10" xfId="44" applyNumberFormat="1" applyFont="1" applyFill="1" applyBorder="1" applyAlignment="1">
      <alignment horizontal="center" vertical="center"/>
      <protection/>
    </xf>
    <xf numFmtId="0" fontId="3" fillId="33" borderId="0" xfId="42" applyFont="1" applyFill="1" applyAlignment="1">
      <alignment vertical="center"/>
      <protection/>
    </xf>
    <xf numFmtId="2" fontId="5" fillId="33" borderId="10" xfId="45" applyFont="1" applyFill="1" applyBorder="1" applyAlignment="1" applyProtection="1">
      <alignment horizontal="left" vertical="center"/>
      <protection/>
    </xf>
    <xf numFmtId="181" fontId="5" fillId="33" borderId="10" xfId="42" applyNumberFormat="1" applyFont="1" applyFill="1" applyBorder="1" applyAlignment="1">
      <alignment horizontal="center" vertical="center"/>
      <protection/>
    </xf>
    <xf numFmtId="177" fontId="5" fillId="33" borderId="0" xfId="42" applyNumberFormat="1" applyFont="1" applyFill="1">
      <alignment vertical="center"/>
      <protection/>
    </xf>
    <xf numFmtId="0" fontId="5" fillId="33" borderId="10" xfId="42" applyFont="1" applyFill="1" applyBorder="1" applyAlignment="1">
      <alignment vertical="center" wrapText="1"/>
      <protection/>
    </xf>
    <xf numFmtId="180" fontId="17" fillId="33" borderId="11" xfId="15" applyNumberFormat="1" applyFont="1" applyFill="1" applyBorder="1" applyAlignment="1">
      <alignment horizontal="center" vertical="center" wrapText="1"/>
      <protection/>
    </xf>
    <xf numFmtId="181" fontId="17" fillId="33" borderId="10" xfId="15" applyNumberFormat="1" applyFont="1" applyFill="1" applyBorder="1" applyAlignment="1">
      <alignment horizontal="center" vertical="center"/>
      <protection/>
    </xf>
    <xf numFmtId="3" fontId="17" fillId="33" borderId="10" xfId="42" applyNumberFormat="1" applyFont="1" applyFill="1" applyBorder="1" applyAlignment="1">
      <alignment horizontal="center" vertical="center"/>
      <protection/>
    </xf>
    <xf numFmtId="181" fontId="17" fillId="33" borderId="10" xfId="42" applyNumberFormat="1" applyFont="1" applyFill="1" applyBorder="1" applyAlignment="1">
      <alignment horizontal="center" vertical="center"/>
      <protection/>
    </xf>
    <xf numFmtId="180" fontId="17" fillId="33" borderId="10" xfId="42" applyNumberFormat="1" applyFont="1" applyFill="1" applyBorder="1" applyAlignment="1">
      <alignment horizontal="center" vertical="center"/>
      <protection/>
    </xf>
    <xf numFmtId="180" fontId="5" fillId="33" borderId="10" xfId="15" applyNumberFormat="1" applyFont="1" applyFill="1" applyBorder="1" applyAlignment="1">
      <alignment horizontal="center" vertical="center" wrapText="1"/>
      <protection/>
    </xf>
    <xf numFmtId="176" fontId="17" fillId="33" borderId="10" xfId="15" applyNumberFormat="1" applyFont="1" applyFill="1" applyBorder="1" applyAlignment="1">
      <alignment horizontal="center" vertical="center" wrapText="1"/>
      <protection/>
    </xf>
    <xf numFmtId="180" fontId="17" fillId="33" borderId="10" xfId="15" applyNumberFormat="1" applyFont="1" applyFill="1" applyBorder="1" applyAlignment="1">
      <alignment horizontal="center" vertical="center" wrapText="1"/>
      <protection/>
    </xf>
    <xf numFmtId="180" fontId="17" fillId="33" borderId="10" xfId="0" applyNumberFormat="1" applyFont="1" applyFill="1" applyBorder="1" applyAlignment="1">
      <alignment horizontal="center" vertical="center"/>
    </xf>
    <xf numFmtId="176" fontId="17" fillId="33" borderId="10" xfId="15" applyNumberFormat="1" applyFont="1" applyFill="1" applyBorder="1" applyAlignment="1">
      <alignment horizontal="center" vertical="center"/>
      <protection/>
    </xf>
    <xf numFmtId="177" fontId="17" fillId="33" borderId="10" xfId="46" applyNumberFormat="1" applyFont="1" applyFill="1" applyBorder="1" applyAlignment="1">
      <alignment horizontal="center" vertical="center"/>
      <protection/>
    </xf>
    <xf numFmtId="177" fontId="17" fillId="33" borderId="11" xfId="15" applyNumberFormat="1" applyFont="1" applyFill="1" applyBorder="1" applyAlignment="1">
      <alignment horizontal="center" vertical="center"/>
      <protection/>
    </xf>
    <xf numFmtId="177" fontId="17" fillId="33" borderId="11" xfId="15" applyNumberFormat="1" applyFont="1" applyFill="1" applyBorder="1" applyAlignment="1">
      <alignment horizontal="center" vertical="center" wrapText="1"/>
      <protection/>
    </xf>
    <xf numFmtId="177" fontId="5" fillId="33" borderId="10" xfId="15" applyNumberFormat="1" applyFont="1" applyFill="1" applyBorder="1" applyAlignment="1">
      <alignment horizontal="center" vertical="center"/>
      <protection/>
    </xf>
    <xf numFmtId="177" fontId="5" fillId="33" borderId="11" xfId="15" applyNumberFormat="1" applyFont="1" applyFill="1" applyBorder="1" applyAlignment="1">
      <alignment horizontal="center" vertical="center"/>
      <protection/>
    </xf>
    <xf numFmtId="176" fontId="17" fillId="33" borderId="11" xfId="15" applyNumberFormat="1" applyFont="1" applyFill="1" applyBorder="1" applyAlignment="1">
      <alignment horizontal="center" vertical="center"/>
      <protection/>
    </xf>
    <xf numFmtId="177" fontId="17" fillId="33" borderId="10" xfId="15" applyNumberFormat="1" applyFont="1" applyFill="1" applyBorder="1" applyAlignment="1">
      <alignment horizontal="center" vertical="center" wrapText="1"/>
      <protection/>
    </xf>
    <xf numFmtId="177" fontId="5" fillId="33" borderId="11" xfId="15" applyNumberFormat="1" applyFont="1" applyFill="1" applyBorder="1" applyAlignment="1">
      <alignment horizontal="center" vertical="center" wrapText="1"/>
      <protection/>
    </xf>
    <xf numFmtId="177" fontId="5" fillId="33" borderId="10" xfId="15" applyNumberFormat="1" applyFont="1" applyFill="1" applyBorder="1" applyAlignment="1">
      <alignment horizontal="center" vertical="center" wrapText="1"/>
      <protection/>
    </xf>
    <xf numFmtId="177" fontId="17" fillId="33" borderId="10" xfId="15" applyNumberFormat="1" applyFont="1" applyFill="1" applyBorder="1" applyAlignment="1">
      <alignment horizontal="center" vertical="center"/>
      <protection/>
    </xf>
    <xf numFmtId="177" fontId="5" fillId="33" borderId="10" xfId="0" applyNumberFormat="1" applyFont="1" applyFill="1" applyBorder="1" applyAlignment="1">
      <alignment horizontal="center" vertical="center"/>
    </xf>
    <xf numFmtId="177" fontId="17" fillId="33" borderId="10" xfId="0" applyNumberFormat="1" applyFont="1" applyFill="1" applyBorder="1" applyAlignment="1">
      <alignment horizontal="center" vertical="center"/>
    </xf>
    <xf numFmtId="179" fontId="32" fillId="33" borderId="10" xfId="43" applyNumberFormat="1" applyFont="1" applyFill="1" applyBorder="1" applyAlignment="1" applyProtection="1">
      <alignment horizontal="center" vertical="center"/>
      <protection/>
    </xf>
    <xf numFmtId="182" fontId="32" fillId="33" borderId="10" xfId="43" applyNumberFormat="1" applyFont="1" applyFill="1" applyBorder="1" applyAlignment="1" applyProtection="1">
      <alignment horizontal="center" vertical="center"/>
      <protection/>
    </xf>
    <xf numFmtId="181" fontId="32" fillId="33" borderId="10" xfId="43" applyNumberFormat="1" applyFont="1" applyFill="1" applyBorder="1" applyAlignment="1" applyProtection="1">
      <alignment horizontal="center" vertical="center"/>
      <protection/>
    </xf>
    <xf numFmtId="178" fontId="17" fillId="33" borderId="10" xfId="43" applyNumberFormat="1" applyFont="1" applyFill="1" applyBorder="1" applyAlignment="1">
      <alignment horizontal="center" vertical="center"/>
      <protection/>
    </xf>
    <xf numFmtId="179" fontId="17" fillId="33" borderId="10" xfId="43" applyNumberFormat="1" applyFont="1" applyFill="1" applyBorder="1" applyAlignment="1">
      <alignment horizontal="center" vertical="center"/>
      <protection/>
    </xf>
    <xf numFmtId="0" fontId="32" fillId="33" borderId="10" xfId="43" applyNumberFormat="1" applyFont="1" applyFill="1" applyBorder="1" applyAlignment="1" applyProtection="1">
      <alignment horizontal="center" vertical="center"/>
      <protection/>
    </xf>
    <xf numFmtId="0" fontId="5" fillId="33" borderId="10" xfId="42" applyFont="1" applyFill="1" applyBorder="1">
      <alignment vertical="center"/>
      <protection/>
    </xf>
    <xf numFmtId="176" fontId="5" fillId="33" borderId="10" xfId="42" applyNumberFormat="1" applyFont="1" applyFill="1" applyBorder="1">
      <alignment vertical="center"/>
      <protection/>
    </xf>
    <xf numFmtId="0" fontId="35" fillId="33" borderId="10" xfId="0" applyFont="1" applyFill="1" applyBorder="1" applyAlignment="1">
      <alignment vertical="center" wrapText="1"/>
    </xf>
    <xf numFmtId="0" fontId="75" fillId="33" borderId="0" xfId="0" applyFont="1" applyFill="1" applyAlignment="1">
      <alignment horizontal="center" vertical="center"/>
    </xf>
    <xf numFmtId="0" fontId="71" fillId="33" borderId="10" xfId="0" applyFont="1" applyFill="1" applyBorder="1" applyAlignment="1">
      <alignment horizontal="center" vertical="center"/>
    </xf>
    <xf numFmtId="0" fontId="71" fillId="33" borderId="17" xfId="0" applyFont="1" applyFill="1" applyBorder="1" applyAlignment="1">
      <alignment horizontal="center" vertical="center"/>
    </xf>
    <xf numFmtId="0" fontId="71" fillId="33" borderId="18" xfId="0" applyFont="1" applyFill="1" applyBorder="1" applyAlignment="1">
      <alignment horizontal="center" vertical="center"/>
    </xf>
    <xf numFmtId="0" fontId="71" fillId="33" borderId="14"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15" fillId="33" borderId="0" xfId="42" applyFont="1" applyFill="1" applyAlignment="1">
      <alignment horizontal="center"/>
      <protection/>
    </xf>
    <xf numFmtId="0" fontId="34" fillId="33" borderId="0" xfId="42" applyFont="1" applyFill="1" applyAlignment="1">
      <alignment horizontal="left" vertical="center" wrapText="1"/>
      <protection/>
    </xf>
    <xf numFmtId="178" fontId="14" fillId="33" borderId="19" xfId="42" applyNumberFormat="1" applyFont="1" applyFill="1" applyBorder="1" applyAlignment="1">
      <alignment horizontal="center" vertical="center" wrapText="1"/>
      <protection/>
    </xf>
    <xf numFmtId="178" fontId="14" fillId="33" borderId="20" xfId="42" applyNumberFormat="1" applyFont="1" applyFill="1" applyBorder="1" applyAlignment="1">
      <alignment horizontal="center" vertical="center" wrapText="1"/>
      <protection/>
    </xf>
    <xf numFmtId="0" fontId="14" fillId="33" borderId="15" xfId="42" applyFont="1" applyFill="1" applyBorder="1" applyAlignment="1">
      <alignment horizontal="center" vertical="center" wrapText="1"/>
      <protection/>
    </xf>
    <xf numFmtId="0" fontId="14" fillId="33" borderId="16" xfId="42" applyFont="1" applyFill="1" applyBorder="1" applyAlignment="1">
      <alignment horizontal="center" vertical="center" wrapText="1"/>
      <protection/>
    </xf>
    <xf numFmtId="0" fontId="76" fillId="33" borderId="13" xfId="42" applyFont="1" applyFill="1" applyBorder="1" applyAlignment="1">
      <alignment horizontal="left" wrapText="1"/>
      <protection/>
    </xf>
    <xf numFmtId="0" fontId="20" fillId="0" borderId="0" xfId="15" applyFont="1" applyAlignment="1">
      <alignment horizontal="center" vertical="center" wrapText="1"/>
      <protection/>
    </xf>
    <xf numFmtId="0" fontId="14" fillId="0" borderId="10" xfId="15" applyFont="1" applyBorder="1" applyAlignment="1">
      <alignment horizontal="center" vertical="center" wrapText="1"/>
      <protection/>
    </xf>
    <xf numFmtId="0" fontId="10" fillId="0" borderId="13" xfId="15" applyFont="1" applyBorder="1" applyAlignment="1">
      <alignment vertical="center"/>
      <protection/>
    </xf>
    <xf numFmtId="0" fontId="10" fillId="0" borderId="0" xfId="15" applyFont="1" applyBorder="1" applyAlignment="1">
      <alignment horizontal="left" vertical="center" wrapText="1"/>
      <protection/>
    </xf>
    <xf numFmtId="0" fontId="10" fillId="0" borderId="0" xfId="15" applyFont="1" applyBorder="1" applyAlignment="1">
      <alignment horizontal="left" vertical="center" wrapText="1"/>
      <protection/>
    </xf>
    <xf numFmtId="0" fontId="71" fillId="0" borderId="17" xfId="0" applyFont="1" applyBorder="1" applyAlignment="1">
      <alignment horizontal="center" vertical="center"/>
    </xf>
    <xf numFmtId="0" fontId="71" fillId="0" borderId="18" xfId="0" applyFont="1" applyBorder="1" applyAlignment="1">
      <alignment horizontal="center" vertical="center"/>
    </xf>
    <xf numFmtId="0" fontId="76" fillId="33" borderId="12" xfId="15" applyFont="1" applyFill="1" applyBorder="1" applyAlignment="1">
      <alignment horizontal="center" vertical="center"/>
      <protection/>
    </xf>
    <xf numFmtId="0" fontId="14" fillId="33" borderId="14" xfId="15" applyFont="1" applyFill="1" applyBorder="1" applyAlignment="1">
      <alignment horizontal="center" vertical="center" wrapText="1"/>
      <protection/>
    </xf>
    <xf numFmtId="0" fontId="14" fillId="33" borderId="11" xfId="15" applyFont="1" applyFill="1" applyBorder="1" applyAlignment="1">
      <alignment horizontal="center" vertical="center" wrapText="1"/>
      <protection/>
    </xf>
    <xf numFmtId="0" fontId="20" fillId="33" borderId="0" xfId="15" applyFont="1" applyFill="1" applyAlignment="1">
      <alignment horizontal="center" vertical="center"/>
      <protection/>
    </xf>
    <xf numFmtId="0" fontId="12" fillId="33" borderId="12" xfId="15" applyFont="1" applyFill="1" applyBorder="1" applyAlignment="1">
      <alignment horizontal="center" vertical="center" wrapText="1"/>
      <protection/>
    </xf>
    <xf numFmtId="0" fontId="69" fillId="33" borderId="10" xfId="0" applyFont="1" applyFill="1" applyBorder="1" applyAlignment="1">
      <alignment horizontal="center" vertical="center"/>
    </xf>
    <xf numFmtId="0" fontId="20" fillId="33" borderId="0" xfId="0" applyFont="1" applyFill="1" applyBorder="1" applyAlignment="1">
      <alignment horizontal="center" vertical="center"/>
    </xf>
    <xf numFmtId="31" fontId="25" fillId="33" borderId="12" xfId="0" applyNumberFormat="1" applyFont="1" applyFill="1" applyBorder="1" applyAlignment="1">
      <alignment horizontal="center" vertical="center"/>
    </xf>
    <xf numFmtId="0" fontId="23" fillId="33" borderId="12" xfId="0" applyFont="1" applyFill="1" applyBorder="1" applyAlignment="1">
      <alignment/>
    </xf>
    <xf numFmtId="0" fontId="7" fillId="33" borderId="12"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21" xfId="0" applyFont="1" applyFill="1" applyBorder="1" applyAlignment="1">
      <alignment horizontal="center" vertical="center"/>
    </xf>
    <xf numFmtId="0" fontId="14" fillId="33" borderId="10" xfId="0" applyFont="1" applyFill="1" applyBorder="1" applyAlignment="1">
      <alignment horizontal="center" vertical="center"/>
    </xf>
    <xf numFmtId="0" fontId="27" fillId="33" borderId="0" xfId="43" applyNumberFormat="1" applyFont="1" applyFill="1" applyBorder="1" applyAlignment="1" applyProtection="1">
      <alignment horizontal="left" vertical="center" wrapText="1"/>
      <protection/>
    </xf>
    <xf numFmtId="0" fontId="29" fillId="33" borderId="17" xfId="43" applyNumberFormat="1" applyFont="1" applyFill="1" applyBorder="1" applyAlignment="1" applyProtection="1">
      <alignment horizontal="center" vertical="center"/>
      <protection/>
    </xf>
    <xf numFmtId="0" fontId="29" fillId="33" borderId="21" xfId="43" applyNumberFormat="1" applyFont="1" applyFill="1" applyBorder="1" applyAlignment="1" applyProtection="1">
      <alignment horizontal="center" vertical="center"/>
      <protection/>
    </xf>
    <xf numFmtId="0" fontId="29" fillId="33" borderId="18" xfId="43" applyNumberFormat="1" applyFont="1" applyFill="1" applyBorder="1" applyAlignment="1" applyProtection="1">
      <alignment horizontal="center" vertical="center"/>
      <protection/>
    </xf>
    <xf numFmtId="0" fontId="26" fillId="33" borderId="0" xfId="43" applyNumberFormat="1" applyFont="1" applyFill="1" applyBorder="1" applyAlignment="1" applyProtection="1">
      <alignment horizontal="center" vertical="center"/>
      <protection/>
    </xf>
    <xf numFmtId="0" fontId="30" fillId="33" borderId="10" xfId="43" applyNumberFormat="1" applyFont="1" applyFill="1" applyBorder="1" applyAlignment="1" applyProtection="1">
      <alignment horizontal="center" vertical="center" wrapText="1"/>
      <protection/>
    </xf>
    <xf numFmtId="0" fontId="13" fillId="33" borderId="12" xfId="43" applyNumberFormat="1" applyFont="1" applyFill="1" applyBorder="1" applyAlignment="1" applyProtection="1">
      <alignment horizontal="center" vertical="center"/>
      <protection/>
    </xf>
  </cellXfs>
  <cellStyles count="56">
    <cellStyle name="Normal" xfId="0"/>
    <cellStyle name="?鹎%U龡&amp;H齲_x0001_C铣_x0014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百分比_(最终定稿）惠安2014年执行2015年预算1.13" xfId="35"/>
    <cellStyle name="标题" xfId="36"/>
    <cellStyle name="标题 1" xfId="37"/>
    <cellStyle name="标题 2" xfId="38"/>
    <cellStyle name="标题 3" xfId="39"/>
    <cellStyle name="标题 4" xfId="40"/>
    <cellStyle name="差" xfId="41"/>
    <cellStyle name="常规 2" xfId="42"/>
    <cellStyle name="常规 3" xfId="43"/>
    <cellStyle name="常规_(最终定稿）惠安2014年执行2015年预算1.13" xfId="44"/>
    <cellStyle name="常规_2005、2006年全国和地方收入表（人代会）无债务收入" xfId="45"/>
    <cellStyle name="常规_2006.6" xfId="46"/>
    <cellStyle name="好" xfId="47"/>
    <cellStyle name="汇总" xfId="48"/>
    <cellStyle name="Currency" xfId="49"/>
    <cellStyle name="货币 2"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2">
      <pane ySplit="4" topLeftCell="A6" activePane="bottomLeft" state="frozen"/>
      <selection pane="topLeft" activeCell="A2" sqref="A2"/>
      <selection pane="bottomLeft" activeCell="I20" sqref="I20"/>
    </sheetView>
  </sheetViews>
  <sheetFormatPr defaultColWidth="8.8515625" defaultRowHeight="15"/>
  <cols>
    <col min="1" max="1" width="29.140625" style="86" customWidth="1"/>
    <col min="2" max="2" width="11.00390625" style="86" customWidth="1"/>
    <col min="3" max="3" width="11.57421875" style="86" customWidth="1"/>
    <col min="4" max="4" width="10.57421875" style="100" customWidth="1"/>
    <col min="5" max="5" width="11.421875" style="100" customWidth="1"/>
    <col min="6" max="6" width="11.8515625" style="100" customWidth="1"/>
    <col min="7" max="7" width="8.57421875" style="100" customWidth="1"/>
    <col min="8" max="16384" width="8.8515625" style="86" customWidth="1"/>
  </cols>
  <sheetData>
    <row r="1" ht="24.75" customHeight="1">
      <c r="A1" s="129" t="s">
        <v>72</v>
      </c>
    </row>
    <row r="2" spans="1:7" ht="30" customHeight="1">
      <c r="A2" s="174" t="s">
        <v>166</v>
      </c>
      <c r="B2" s="174"/>
      <c r="C2" s="174"/>
      <c r="D2" s="174"/>
      <c r="E2" s="174"/>
      <c r="F2" s="174"/>
      <c r="G2" s="174"/>
    </row>
    <row r="3" ht="18" customHeight="1">
      <c r="F3" s="100" t="s">
        <v>3</v>
      </c>
    </row>
    <row r="4" spans="1:7" ht="30" customHeight="1">
      <c r="A4" s="175" t="s">
        <v>38</v>
      </c>
      <c r="B4" s="178" t="s">
        <v>167</v>
      </c>
      <c r="C4" s="178" t="s">
        <v>168</v>
      </c>
      <c r="D4" s="176" t="s">
        <v>169</v>
      </c>
      <c r="E4" s="177"/>
      <c r="F4" s="175" t="s">
        <v>39</v>
      </c>
      <c r="G4" s="175"/>
    </row>
    <row r="5" spans="1:7" ht="30" customHeight="1">
      <c r="A5" s="175"/>
      <c r="B5" s="179"/>
      <c r="C5" s="179"/>
      <c r="D5" s="124" t="s">
        <v>40</v>
      </c>
      <c r="E5" s="102" t="s">
        <v>170</v>
      </c>
      <c r="F5" s="124" t="s">
        <v>41</v>
      </c>
      <c r="G5" s="124" t="s">
        <v>42</v>
      </c>
    </row>
    <row r="6" spans="1:7" ht="20.25" customHeight="1">
      <c r="A6" s="10" t="s">
        <v>87</v>
      </c>
      <c r="B6" s="130">
        <f>B7+B24</f>
        <v>352939</v>
      </c>
      <c r="C6" s="130">
        <f>C7+C24</f>
        <v>374820</v>
      </c>
      <c r="D6" s="130">
        <f>D7+D24</f>
        <v>394389</v>
      </c>
      <c r="E6" s="131">
        <f>D6/C6*100</f>
        <v>105.22090603489676</v>
      </c>
      <c r="F6" s="130">
        <f>F7+F24</f>
        <v>41450</v>
      </c>
      <c r="G6" s="132">
        <f aca="true" t="shared" si="0" ref="G6:G36">F6/B6*100</f>
        <v>11.744239089474386</v>
      </c>
    </row>
    <row r="7" spans="1:7" ht="20.25" customHeight="1">
      <c r="A7" s="11" t="s">
        <v>18</v>
      </c>
      <c r="B7" s="133">
        <f>SUM(B8,B11:B23)</f>
        <v>306350</v>
      </c>
      <c r="C7" s="133">
        <f>SUM(C8,C11:C23)</f>
        <v>317820</v>
      </c>
      <c r="D7" s="133">
        <f>SUM(D8,D11:D23)</f>
        <v>344013</v>
      </c>
      <c r="E7" s="131">
        <f>D7/C7*100</f>
        <v>108.24145742873324</v>
      </c>
      <c r="F7" s="133">
        <f>SUM(F8,F11:F23)</f>
        <v>37663</v>
      </c>
      <c r="G7" s="132">
        <f t="shared" si="0"/>
        <v>12.294108046352212</v>
      </c>
    </row>
    <row r="8" spans="1:7" ht="20.25" customHeight="1">
      <c r="A8" s="12" t="s">
        <v>19</v>
      </c>
      <c r="B8" s="22">
        <f>SUM(B9:B10)</f>
        <v>146668</v>
      </c>
      <c r="C8" s="22">
        <f>SUM(C9:C10)</f>
        <v>133525</v>
      </c>
      <c r="D8" s="22">
        <f>SUM(D9:D10)</f>
        <v>145947</v>
      </c>
      <c r="E8" s="134">
        <f aca="true" t="shared" si="1" ref="E8:E36">D8/C8*100</f>
        <v>109.30312675528928</v>
      </c>
      <c r="F8" s="22">
        <f>SUM(F9:F10)</f>
        <v>-721</v>
      </c>
      <c r="G8" s="135">
        <f t="shared" si="0"/>
        <v>-0.49158644012327163</v>
      </c>
    </row>
    <row r="9" spans="1:7" ht="20.25" customHeight="1">
      <c r="A9" s="13" t="s">
        <v>43</v>
      </c>
      <c r="B9" s="103">
        <v>114826</v>
      </c>
      <c r="C9" s="42">
        <v>95225</v>
      </c>
      <c r="D9" s="103">
        <v>110036</v>
      </c>
      <c r="E9" s="134">
        <f t="shared" si="1"/>
        <v>115.55368863218693</v>
      </c>
      <c r="F9" s="136">
        <f aca="true" t="shared" si="2" ref="F9:F21">D9-B9</f>
        <v>-4790</v>
      </c>
      <c r="G9" s="135">
        <f t="shared" si="0"/>
        <v>-4.171529096197725</v>
      </c>
    </row>
    <row r="10" spans="1:7" ht="20.25" customHeight="1">
      <c r="A10" s="13" t="s">
        <v>44</v>
      </c>
      <c r="B10" s="103">
        <v>31842</v>
      </c>
      <c r="C10" s="42">
        <v>38300</v>
      </c>
      <c r="D10" s="103">
        <v>35911</v>
      </c>
      <c r="E10" s="134">
        <f t="shared" si="1"/>
        <v>93.76240208877284</v>
      </c>
      <c r="F10" s="136">
        <f t="shared" si="2"/>
        <v>4069</v>
      </c>
      <c r="G10" s="135">
        <f t="shared" si="0"/>
        <v>12.77871992965266</v>
      </c>
    </row>
    <row r="11" spans="1:7" ht="20.25" customHeight="1">
      <c r="A11" s="12" t="s">
        <v>20</v>
      </c>
      <c r="B11" s="103">
        <v>134</v>
      </c>
      <c r="C11" s="42"/>
      <c r="D11" s="103">
        <v>89</v>
      </c>
      <c r="E11" s="134"/>
      <c r="F11" s="136">
        <f t="shared" si="2"/>
        <v>-45</v>
      </c>
      <c r="G11" s="135">
        <f t="shared" si="0"/>
        <v>-33.582089552238806</v>
      </c>
    </row>
    <row r="12" spans="1:7" ht="20.25" customHeight="1">
      <c r="A12" s="12" t="s">
        <v>21</v>
      </c>
      <c r="B12" s="103">
        <v>71381</v>
      </c>
      <c r="C12" s="42">
        <v>92303</v>
      </c>
      <c r="D12" s="103">
        <v>84770</v>
      </c>
      <c r="E12" s="134">
        <f t="shared" si="1"/>
        <v>91.83883514078633</v>
      </c>
      <c r="F12" s="136">
        <f t="shared" si="2"/>
        <v>13389</v>
      </c>
      <c r="G12" s="135">
        <f t="shared" si="0"/>
        <v>18.7570922234208</v>
      </c>
    </row>
    <row r="13" spans="1:7" ht="20.25" customHeight="1">
      <c r="A13" s="12" t="s">
        <v>157</v>
      </c>
      <c r="B13" s="103">
        <v>12589</v>
      </c>
      <c r="C13" s="42">
        <v>14600</v>
      </c>
      <c r="D13" s="103">
        <v>25735</v>
      </c>
      <c r="E13" s="134">
        <f t="shared" si="1"/>
        <v>176.2671232876712</v>
      </c>
      <c r="F13" s="136">
        <f t="shared" si="2"/>
        <v>13146</v>
      </c>
      <c r="G13" s="135">
        <f t="shared" si="0"/>
        <v>104.42449757724998</v>
      </c>
    </row>
    <row r="14" spans="1:7" ht="20.25" customHeight="1">
      <c r="A14" s="12" t="s">
        <v>22</v>
      </c>
      <c r="B14" s="103">
        <v>944</v>
      </c>
      <c r="C14" s="42">
        <v>1020</v>
      </c>
      <c r="D14" s="103">
        <v>1160</v>
      </c>
      <c r="E14" s="134">
        <f t="shared" si="1"/>
        <v>113.72549019607843</v>
      </c>
      <c r="F14" s="136">
        <f t="shared" si="2"/>
        <v>216</v>
      </c>
      <c r="G14" s="135">
        <f t="shared" si="0"/>
        <v>22.88135593220339</v>
      </c>
    </row>
    <row r="15" spans="1:7" ht="20.25" customHeight="1">
      <c r="A15" s="14" t="s">
        <v>23</v>
      </c>
      <c r="B15" s="103">
        <v>16861</v>
      </c>
      <c r="C15" s="42">
        <v>14192</v>
      </c>
      <c r="D15" s="103">
        <v>19511</v>
      </c>
      <c r="E15" s="134">
        <f t="shared" si="1"/>
        <v>137.47886133032694</v>
      </c>
      <c r="F15" s="136">
        <f t="shared" si="2"/>
        <v>2650</v>
      </c>
      <c r="G15" s="135">
        <f t="shared" si="0"/>
        <v>15.716742779194593</v>
      </c>
    </row>
    <row r="16" spans="1:7" ht="20.25" customHeight="1">
      <c r="A16" s="14" t="s">
        <v>24</v>
      </c>
      <c r="B16" s="103">
        <v>8798</v>
      </c>
      <c r="C16" s="42">
        <v>8900</v>
      </c>
      <c r="D16" s="103">
        <v>8739</v>
      </c>
      <c r="E16" s="134">
        <f t="shared" si="1"/>
        <v>98.19101123595506</v>
      </c>
      <c r="F16" s="136">
        <f t="shared" si="2"/>
        <v>-59</v>
      </c>
      <c r="G16" s="135">
        <f t="shared" si="0"/>
        <v>-0.6706069561263923</v>
      </c>
    </row>
    <row r="17" spans="1:7" ht="20.25" customHeight="1">
      <c r="A17" s="14" t="s">
        <v>25</v>
      </c>
      <c r="B17" s="103">
        <v>3722</v>
      </c>
      <c r="C17" s="42">
        <v>3900</v>
      </c>
      <c r="D17" s="103">
        <v>5151</v>
      </c>
      <c r="E17" s="134">
        <f t="shared" si="1"/>
        <v>132.07692307692307</v>
      </c>
      <c r="F17" s="136">
        <f t="shared" si="2"/>
        <v>1429</v>
      </c>
      <c r="G17" s="135">
        <f t="shared" si="0"/>
        <v>38.39333691563675</v>
      </c>
    </row>
    <row r="18" spans="1:7" ht="20.25" customHeight="1">
      <c r="A18" s="14" t="s">
        <v>26</v>
      </c>
      <c r="B18" s="103">
        <v>11837</v>
      </c>
      <c r="C18" s="42">
        <v>13250</v>
      </c>
      <c r="D18" s="103">
        <v>13165</v>
      </c>
      <c r="E18" s="134">
        <f t="shared" si="1"/>
        <v>99.35849056603774</v>
      </c>
      <c r="F18" s="136">
        <f t="shared" si="2"/>
        <v>1328</v>
      </c>
      <c r="G18" s="135">
        <f t="shared" si="0"/>
        <v>11.219058883162964</v>
      </c>
    </row>
    <row r="19" spans="1:7" ht="20.25" customHeight="1">
      <c r="A19" s="14" t="s">
        <v>27</v>
      </c>
      <c r="B19" s="103">
        <v>20112</v>
      </c>
      <c r="C19" s="42">
        <v>21600</v>
      </c>
      <c r="D19" s="103">
        <v>23329</v>
      </c>
      <c r="E19" s="134">
        <f t="shared" si="1"/>
        <v>108.00462962962962</v>
      </c>
      <c r="F19" s="136">
        <f t="shared" si="2"/>
        <v>3217</v>
      </c>
      <c r="G19" s="135">
        <f t="shared" si="0"/>
        <v>15.995425616547335</v>
      </c>
    </row>
    <row r="20" spans="1:7" ht="20.25" customHeight="1">
      <c r="A20" s="14" t="s">
        <v>28</v>
      </c>
      <c r="B20" s="103">
        <v>2432</v>
      </c>
      <c r="C20" s="41">
        <v>2730</v>
      </c>
      <c r="D20" s="103">
        <v>2875</v>
      </c>
      <c r="E20" s="134">
        <f t="shared" si="1"/>
        <v>105.31135531135531</v>
      </c>
      <c r="F20" s="136">
        <f t="shared" si="2"/>
        <v>443</v>
      </c>
      <c r="G20" s="135">
        <f t="shared" si="0"/>
        <v>18.215460526315788</v>
      </c>
    </row>
    <row r="21" spans="1:7" ht="20.25" customHeight="1">
      <c r="A21" s="15" t="s">
        <v>29</v>
      </c>
      <c r="B21" s="103">
        <v>4271</v>
      </c>
      <c r="C21" s="41">
        <v>5000</v>
      </c>
      <c r="D21" s="103">
        <v>3216</v>
      </c>
      <c r="E21" s="134">
        <f t="shared" si="1"/>
        <v>64.32</v>
      </c>
      <c r="F21" s="136">
        <f t="shared" si="2"/>
        <v>-1055</v>
      </c>
      <c r="G21" s="135">
        <f t="shared" si="0"/>
        <v>-24.701475064387733</v>
      </c>
    </row>
    <row r="22" spans="1:7" ht="20.25" customHeight="1">
      <c r="A22" s="14" t="s">
        <v>30</v>
      </c>
      <c r="B22" s="103">
        <v>6601</v>
      </c>
      <c r="C22" s="42">
        <v>6000</v>
      </c>
      <c r="D22" s="103">
        <v>10150</v>
      </c>
      <c r="E22" s="134">
        <f>D22/C22*100</f>
        <v>169.16666666666666</v>
      </c>
      <c r="F22" s="136">
        <f>D22-B22</f>
        <v>3549</v>
      </c>
      <c r="G22" s="135">
        <f>F22/B22*100</f>
        <v>53.76458112407211</v>
      </c>
    </row>
    <row r="23" spans="1:7" ht="20.25" customHeight="1">
      <c r="A23" s="14" t="s">
        <v>181</v>
      </c>
      <c r="B23" s="103">
        <v>0</v>
      </c>
      <c r="C23" s="42">
        <v>800</v>
      </c>
      <c r="D23" s="103">
        <v>176</v>
      </c>
      <c r="E23" s="134">
        <f t="shared" si="1"/>
        <v>22</v>
      </c>
      <c r="F23" s="136">
        <f>D23-B23</f>
        <v>176</v>
      </c>
      <c r="G23" s="135"/>
    </row>
    <row r="24" spans="1:7" ht="20.25" customHeight="1">
      <c r="A24" s="16" t="s">
        <v>31</v>
      </c>
      <c r="B24" s="133">
        <f>SUM(B25:B29)</f>
        <v>46589</v>
      </c>
      <c r="C24" s="133">
        <f>SUM(C25:C29)</f>
        <v>57000</v>
      </c>
      <c r="D24" s="137">
        <f>SUM(D25:D29)</f>
        <v>50376</v>
      </c>
      <c r="E24" s="131">
        <f t="shared" si="1"/>
        <v>88.37894736842105</v>
      </c>
      <c r="F24" s="133">
        <f>SUM(F25:F29)</f>
        <v>3787</v>
      </c>
      <c r="G24" s="132">
        <f t="shared" si="0"/>
        <v>8.128528193350363</v>
      </c>
    </row>
    <row r="25" spans="1:7" ht="20.25" customHeight="1">
      <c r="A25" s="12" t="s">
        <v>32</v>
      </c>
      <c r="B25" s="103">
        <v>19118</v>
      </c>
      <c r="C25" s="42">
        <v>22500</v>
      </c>
      <c r="D25" s="103">
        <v>31079</v>
      </c>
      <c r="E25" s="134">
        <f t="shared" si="1"/>
        <v>138.12888888888887</v>
      </c>
      <c r="F25" s="136">
        <f>D25-B25</f>
        <v>11961</v>
      </c>
      <c r="G25" s="135">
        <f t="shared" si="0"/>
        <v>62.56407574014018</v>
      </c>
    </row>
    <row r="26" spans="1:7" ht="20.25" customHeight="1">
      <c r="A26" s="17" t="s">
        <v>33</v>
      </c>
      <c r="B26" s="103">
        <v>8050</v>
      </c>
      <c r="C26" s="42">
        <v>9600</v>
      </c>
      <c r="D26" s="103">
        <v>5007</v>
      </c>
      <c r="E26" s="134">
        <f t="shared" si="1"/>
        <v>52.15625000000001</v>
      </c>
      <c r="F26" s="136">
        <f>D26-B26</f>
        <v>-3043</v>
      </c>
      <c r="G26" s="135">
        <f t="shared" si="0"/>
        <v>-37.80124223602485</v>
      </c>
    </row>
    <row r="27" spans="1:7" ht="20.25" customHeight="1">
      <c r="A27" s="17" t="s">
        <v>162</v>
      </c>
      <c r="B27" s="103">
        <v>4766</v>
      </c>
      <c r="C27" s="41">
        <v>6060</v>
      </c>
      <c r="D27" s="103">
        <v>5062</v>
      </c>
      <c r="E27" s="134">
        <f t="shared" si="1"/>
        <v>83.53135313531354</v>
      </c>
      <c r="F27" s="136">
        <f>D27-B27</f>
        <v>296</v>
      </c>
      <c r="G27" s="135">
        <f t="shared" si="0"/>
        <v>6.210658833403273</v>
      </c>
    </row>
    <row r="28" spans="1:7" ht="38.25" customHeight="1">
      <c r="A28" s="25" t="s">
        <v>163</v>
      </c>
      <c r="B28" s="103">
        <v>14585</v>
      </c>
      <c r="C28" s="42">
        <v>18805</v>
      </c>
      <c r="D28" s="103">
        <v>8784</v>
      </c>
      <c r="E28" s="134">
        <f t="shared" si="1"/>
        <v>46.710981122042014</v>
      </c>
      <c r="F28" s="136">
        <f>D28-B28</f>
        <v>-5801</v>
      </c>
      <c r="G28" s="135">
        <f t="shared" si="0"/>
        <v>-39.773740143983545</v>
      </c>
    </row>
    <row r="29" spans="1:7" ht="20.25" customHeight="1">
      <c r="A29" s="18" t="s">
        <v>164</v>
      </c>
      <c r="B29" s="103">
        <v>70</v>
      </c>
      <c r="C29" s="41">
        <v>35</v>
      </c>
      <c r="D29" s="103">
        <v>444</v>
      </c>
      <c r="E29" s="134">
        <f t="shared" si="1"/>
        <v>1268.5714285714284</v>
      </c>
      <c r="F29" s="136">
        <f>D29-B29</f>
        <v>374</v>
      </c>
      <c r="G29" s="135">
        <f t="shared" si="0"/>
        <v>534.2857142857142</v>
      </c>
    </row>
    <row r="30" spans="1:7" ht="20.25" customHeight="1">
      <c r="A30" s="19" t="s">
        <v>185</v>
      </c>
      <c r="B30" s="133">
        <f>SUM(B31:B35)</f>
        <v>329835</v>
      </c>
      <c r="C30" s="133">
        <f>SUM(C31:C35)</f>
        <v>325360</v>
      </c>
      <c r="D30" s="137">
        <f>SUM(D31:D35)</f>
        <v>348603</v>
      </c>
      <c r="E30" s="131">
        <f t="shared" si="1"/>
        <v>107.14377919842634</v>
      </c>
      <c r="F30" s="133">
        <f>SUM(F31:F35)</f>
        <v>18768</v>
      </c>
      <c r="G30" s="132">
        <f t="shared" si="0"/>
        <v>5.6901177861658105</v>
      </c>
    </row>
    <row r="31" spans="1:7" ht="20.25" customHeight="1">
      <c r="A31" s="20" t="s">
        <v>45</v>
      </c>
      <c r="B31" s="103">
        <v>146802</v>
      </c>
      <c r="C31" s="41">
        <v>133525</v>
      </c>
      <c r="D31" s="103">
        <v>146036</v>
      </c>
      <c r="E31" s="134">
        <f t="shared" si="1"/>
        <v>109.36978093989889</v>
      </c>
      <c r="F31" s="136">
        <f>D31-B31</f>
        <v>-766</v>
      </c>
      <c r="G31" s="135">
        <f t="shared" si="0"/>
        <v>-0.5217912562499148</v>
      </c>
    </row>
    <row r="32" spans="1:7" ht="20.25" customHeight="1">
      <c r="A32" s="20" t="s">
        <v>34</v>
      </c>
      <c r="B32" s="103">
        <v>51387</v>
      </c>
      <c r="C32" s="42">
        <v>31480</v>
      </c>
      <c r="D32" s="103">
        <v>29685</v>
      </c>
      <c r="E32" s="134">
        <f t="shared" si="1"/>
        <v>94.2979669631512</v>
      </c>
      <c r="F32" s="136">
        <f>D32-B32</f>
        <v>-21702</v>
      </c>
      <c r="G32" s="135">
        <f t="shared" si="0"/>
        <v>-42.2324712475918</v>
      </c>
    </row>
    <row r="33" spans="1:7" ht="20.25" customHeight="1">
      <c r="A33" s="20" t="s">
        <v>35</v>
      </c>
      <c r="B33" s="103">
        <v>107071</v>
      </c>
      <c r="C33" s="41">
        <v>138455</v>
      </c>
      <c r="D33" s="103">
        <v>127155</v>
      </c>
      <c r="E33" s="134">
        <f t="shared" si="1"/>
        <v>91.83850348488679</v>
      </c>
      <c r="F33" s="136">
        <f>D33-B33</f>
        <v>20084</v>
      </c>
      <c r="G33" s="135">
        <f t="shared" si="0"/>
        <v>18.757646795117257</v>
      </c>
    </row>
    <row r="34" spans="1:7" ht="20.25" customHeight="1">
      <c r="A34" s="20" t="s">
        <v>36</v>
      </c>
      <c r="B34" s="103">
        <v>18884</v>
      </c>
      <c r="C34" s="41">
        <v>21900</v>
      </c>
      <c r="D34" s="103">
        <v>38603</v>
      </c>
      <c r="E34" s="134">
        <f>D34/C34*100</f>
        <v>176.26940639269407</v>
      </c>
      <c r="F34" s="136">
        <f>D34-B34</f>
        <v>19719</v>
      </c>
      <c r="G34" s="135">
        <f>F34/B34*100</f>
        <v>104.42173268375343</v>
      </c>
    </row>
    <row r="35" spans="1:7" ht="20.25" customHeight="1">
      <c r="A35" s="20" t="s">
        <v>186</v>
      </c>
      <c r="B35" s="103">
        <v>5691</v>
      </c>
      <c r="C35" s="41"/>
      <c r="D35" s="103">
        <v>7124</v>
      </c>
      <c r="E35" s="134"/>
      <c r="F35" s="136">
        <f>D35-B35</f>
        <v>1433</v>
      </c>
      <c r="G35" s="135">
        <f>F35/B35*100</f>
        <v>25.180108943946582</v>
      </c>
    </row>
    <row r="36" spans="1:7" ht="20.25" customHeight="1">
      <c r="A36" s="21" t="s">
        <v>37</v>
      </c>
      <c r="B36" s="133">
        <f>B6+B30</f>
        <v>682774</v>
      </c>
      <c r="C36" s="133">
        <f>C6+C30</f>
        <v>700180</v>
      </c>
      <c r="D36" s="137">
        <f>D6+D30</f>
        <v>742992</v>
      </c>
      <c r="E36" s="131">
        <f t="shared" si="1"/>
        <v>106.11442771858665</v>
      </c>
      <c r="F36" s="133">
        <f>F6+F30</f>
        <v>60218</v>
      </c>
      <c r="G36" s="132">
        <f t="shared" si="0"/>
        <v>8.81960941687879</v>
      </c>
    </row>
    <row r="40" ht="13.5">
      <c r="D40" s="104"/>
    </row>
  </sheetData>
  <sheetProtection/>
  <mergeCells count="6">
    <mergeCell ref="A2:G2"/>
    <mergeCell ref="A4:A5"/>
    <mergeCell ref="F4:G4"/>
    <mergeCell ref="D4:E4"/>
    <mergeCell ref="B4:B5"/>
    <mergeCell ref="C4:C5"/>
  </mergeCells>
  <printOptions horizontalCentered="1"/>
  <pageMargins left="0.15748031496062992" right="0.1968503937007874" top="0.35433070866141736" bottom="0.35433070866141736" header="0.31496062992125984" footer="0.31496062992125984"/>
  <pageSetup firstPageNumber="14" useFirstPageNumber="1" horizontalDpi="600" verticalDpi="600" orientation="portrait" paperSize="9" scale="90"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H33"/>
  <sheetViews>
    <sheetView workbookViewId="0" topLeftCell="A1">
      <pane ySplit="5" topLeftCell="A6" activePane="bottomLeft" state="frozen"/>
      <selection pane="topLeft" activeCell="A1" sqref="A1"/>
      <selection pane="bottomLeft" activeCell="G30" sqref="G30"/>
    </sheetView>
  </sheetViews>
  <sheetFormatPr defaultColWidth="10.00390625" defaultRowHeight="15"/>
  <cols>
    <col min="1" max="1" width="30.00390625" style="95" customWidth="1"/>
    <col min="2" max="4" width="11.421875" style="87" customWidth="1"/>
    <col min="5" max="5" width="8.8515625" style="94" customWidth="1"/>
    <col min="6" max="6" width="9.28125" style="87" customWidth="1"/>
    <col min="7" max="7" width="17.421875" style="95" customWidth="1"/>
    <col min="8" max="16384" width="10.00390625" style="95" customWidth="1"/>
  </cols>
  <sheetData>
    <row r="1" ht="20.25">
      <c r="A1" s="138" t="s">
        <v>73</v>
      </c>
    </row>
    <row r="2" spans="1:6" s="96" customFormat="1" ht="27">
      <c r="A2" s="180" t="s">
        <v>171</v>
      </c>
      <c r="B2" s="180"/>
      <c r="C2" s="180"/>
      <c r="D2" s="180"/>
      <c r="E2" s="180"/>
      <c r="F2" s="180"/>
    </row>
    <row r="3" ht="21.75" customHeight="1">
      <c r="E3" s="97" t="s">
        <v>0</v>
      </c>
    </row>
    <row r="4" spans="1:7" ht="19.5" customHeight="1">
      <c r="A4" s="184" t="s">
        <v>1</v>
      </c>
      <c r="B4" s="92" t="s">
        <v>155</v>
      </c>
      <c r="C4" s="92" t="s">
        <v>172</v>
      </c>
      <c r="D4" s="88" t="s">
        <v>172</v>
      </c>
      <c r="E4" s="182" t="s">
        <v>173</v>
      </c>
      <c r="F4" s="182" t="s">
        <v>46</v>
      </c>
      <c r="G4" s="182" t="s">
        <v>223</v>
      </c>
    </row>
    <row r="5" spans="1:7" ht="20.25" customHeight="1">
      <c r="A5" s="185"/>
      <c r="B5" s="93" t="s">
        <v>113</v>
      </c>
      <c r="C5" s="93" t="s">
        <v>154</v>
      </c>
      <c r="D5" s="89" t="s">
        <v>2</v>
      </c>
      <c r="E5" s="183"/>
      <c r="F5" s="183"/>
      <c r="G5" s="183"/>
    </row>
    <row r="6" spans="1:7" ht="21.75" customHeight="1">
      <c r="A6" s="139" t="s">
        <v>48</v>
      </c>
      <c r="B6" s="90">
        <v>35158</v>
      </c>
      <c r="C6" s="90">
        <v>39113</v>
      </c>
      <c r="D6" s="90">
        <v>46910</v>
      </c>
      <c r="E6" s="140">
        <f>D6/C6*100</f>
        <v>119.93454861554982</v>
      </c>
      <c r="F6" s="98">
        <f aca="true" t="shared" si="0" ref="F6:F26">(D6-B6)/B6*100</f>
        <v>33.42624722680471</v>
      </c>
      <c r="G6" s="172"/>
    </row>
    <row r="7" spans="1:7" ht="21.75" customHeight="1">
      <c r="A7" s="139" t="s">
        <v>49</v>
      </c>
      <c r="B7" s="91">
        <v>385</v>
      </c>
      <c r="C7" s="91">
        <v>376</v>
      </c>
      <c r="D7" s="91">
        <v>478</v>
      </c>
      <c r="E7" s="140">
        <f aca="true" t="shared" si="1" ref="E7:E30">D7/C7*100</f>
        <v>127.12765957446808</v>
      </c>
      <c r="F7" s="98">
        <f t="shared" si="0"/>
        <v>24.155844155844157</v>
      </c>
      <c r="G7" s="172"/>
    </row>
    <row r="8" spans="1:7" ht="21.75" customHeight="1">
      <c r="A8" s="139" t="s">
        <v>50</v>
      </c>
      <c r="B8" s="91">
        <v>33011</v>
      </c>
      <c r="C8" s="91">
        <v>30624</v>
      </c>
      <c r="D8" s="91">
        <v>35403</v>
      </c>
      <c r="E8" s="140">
        <f t="shared" si="1"/>
        <v>115.60540752351096</v>
      </c>
      <c r="F8" s="98">
        <f t="shared" si="0"/>
        <v>7.2460694919875195</v>
      </c>
      <c r="G8" s="172"/>
    </row>
    <row r="9" spans="1:8" ht="45" customHeight="1">
      <c r="A9" s="139" t="s">
        <v>51</v>
      </c>
      <c r="B9" s="91">
        <v>132912</v>
      </c>
      <c r="C9" s="91">
        <v>127752</v>
      </c>
      <c r="D9" s="91">
        <v>135350</v>
      </c>
      <c r="E9" s="140">
        <f t="shared" si="1"/>
        <v>105.94746070511616</v>
      </c>
      <c r="F9" s="98">
        <f t="shared" si="0"/>
        <v>1.8342963765498976</v>
      </c>
      <c r="G9" s="173" t="s">
        <v>231</v>
      </c>
      <c r="H9" s="141"/>
    </row>
    <row r="10" spans="1:8" ht="21.75" customHeight="1">
      <c r="A10" s="139" t="s">
        <v>52</v>
      </c>
      <c r="B10" s="91">
        <v>10500</v>
      </c>
      <c r="C10" s="91">
        <v>8764</v>
      </c>
      <c r="D10" s="91">
        <v>10901</v>
      </c>
      <c r="E10" s="140">
        <f t="shared" si="1"/>
        <v>124.38384299406664</v>
      </c>
      <c r="F10" s="98">
        <f t="shared" si="0"/>
        <v>3.8190476190476192</v>
      </c>
      <c r="G10" s="172"/>
      <c r="H10" s="141"/>
    </row>
    <row r="11" spans="1:8" ht="176.25" customHeight="1">
      <c r="A11" s="139" t="s">
        <v>53</v>
      </c>
      <c r="B11" s="91">
        <f>7523</f>
        <v>7523</v>
      </c>
      <c r="C11" s="91">
        <v>3811</v>
      </c>
      <c r="D11" s="91">
        <v>5003</v>
      </c>
      <c r="E11" s="140">
        <f t="shared" si="1"/>
        <v>131.27787982156914</v>
      </c>
      <c r="F11" s="98">
        <f t="shared" si="0"/>
        <v>-33.497275023262</v>
      </c>
      <c r="G11" s="173" t="s">
        <v>230</v>
      </c>
      <c r="H11" s="141"/>
    </row>
    <row r="12" spans="1:8" ht="21.75" customHeight="1">
      <c r="A12" s="139" t="s">
        <v>54</v>
      </c>
      <c r="B12" s="91">
        <v>50807</v>
      </c>
      <c r="C12" s="91">
        <v>52922</v>
      </c>
      <c r="D12" s="91">
        <v>72712</v>
      </c>
      <c r="E12" s="140">
        <f t="shared" si="1"/>
        <v>137.39465628661048</v>
      </c>
      <c r="F12" s="98">
        <f t="shared" si="0"/>
        <v>43.114137815655326</v>
      </c>
      <c r="G12" s="172"/>
      <c r="H12" s="141"/>
    </row>
    <row r="13" spans="1:8" ht="75" customHeight="1">
      <c r="A13" s="139" t="s">
        <v>55</v>
      </c>
      <c r="B13" s="91">
        <v>60663</v>
      </c>
      <c r="C13" s="91">
        <v>47624</v>
      </c>
      <c r="D13" s="91">
        <v>48894</v>
      </c>
      <c r="E13" s="140">
        <f t="shared" si="1"/>
        <v>102.66672266084326</v>
      </c>
      <c r="F13" s="98">
        <f t="shared" si="0"/>
        <v>-19.400623114583848</v>
      </c>
      <c r="G13" s="173" t="s">
        <v>224</v>
      </c>
      <c r="H13" s="141"/>
    </row>
    <row r="14" spans="1:8" ht="21.75" customHeight="1">
      <c r="A14" s="139" t="s">
        <v>56</v>
      </c>
      <c r="B14" s="91">
        <v>22306</v>
      </c>
      <c r="C14" s="91">
        <v>19042</v>
      </c>
      <c r="D14" s="91">
        <v>25870</v>
      </c>
      <c r="E14" s="140">
        <f t="shared" si="1"/>
        <v>135.85757798550574</v>
      </c>
      <c r="F14" s="98">
        <f t="shared" si="0"/>
        <v>15.977763830359546</v>
      </c>
      <c r="G14" s="172"/>
      <c r="H14" s="141"/>
    </row>
    <row r="15" spans="1:8" ht="66" customHeight="1">
      <c r="A15" s="139" t="s">
        <v>57</v>
      </c>
      <c r="B15" s="91">
        <v>65938</v>
      </c>
      <c r="C15" s="91">
        <v>8473</v>
      </c>
      <c r="D15" s="91">
        <v>43514</v>
      </c>
      <c r="E15" s="140">
        <f t="shared" si="1"/>
        <v>513.5607222943468</v>
      </c>
      <c r="F15" s="98">
        <f t="shared" si="0"/>
        <v>-34.00770420698231</v>
      </c>
      <c r="G15" s="173" t="s">
        <v>225</v>
      </c>
      <c r="H15" s="141"/>
    </row>
    <row r="16" spans="1:8" ht="21.75" customHeight="1">
      <c r="A16" s="139" t="s">
        <v>58</v>
      </c>
      <c r="B16" s="91">
        <v>59974</v>
      </c>
      <c r="C16" s="91">
        <v>29816</v>
      </c>
      <c r="D16" s="91">
        <v>59999</v>
      </c>
      <c r="E16" s="140">
        <f t="shared" si="1"/>
        <v>201.23088274751814</v>
      </c>
      <c r="F16" s="98">
        <f t="shared" si="0"/>
        <v>0.041684730049688194</v>
      </c>
      <c r="G16" s="171"/>
      <c r="H16" s="141"/>
    </row>
    <row r="17" spans="1:8" ht="52.5" customHeight="1">
      <c r="A17" s="139" t="s">
        <v>59</v>
      </c>
      <c r="B17" s="91">
        <v>14698</v>
      </c>
      <c r="C17" s="91">
        <v>3027</v>
      </c>
      <c r="D17" s="91">
        <v>9420</v>
      </c>
      <c r="E17" s="140">
        <f t="shared" si="1"/>
        <v>311.199207135778</v>
      </c>
      <c r="F17" s="98">
        <f t="shared" si="0"/>
        <v>-35.909647571098105</v>
      </c>
      <c r="G17" s="173" t="s">
        <v>226</v>
      </c>
      <c r="H17" s="141"/>
    </row>
    <row r="18" spans="1:8" ht="21.75" customHeight="1">
      <c r="A18" s="139" t="s">
        <v>60</v>
      </c>
      <c r="B18" s="91">
        <v>17150</v>
      </c>
      <c r="C18" s="91">
        <v>39576</v>
      </c>
      <c r="D18" s="91">
        <v>18363</v>
      </c>
      <c r="E18" s="140">
        <f t="shared" si="1"/>
        <v>46.39933292904791</v>
      </c>
      <c r="F18" s="98">
        <f t="shared" si="0"/>
        <v>7.072886297376094</v>
      </c>
      <c r="G18" s="171"/>
      <c r="H18" s="141"/>
    </row>
    <row r="19" spans="1:8" ht="21.75" customHeight="1">
      <c r="A19" s="139" t="s">
        <v>61</v>
      </c>
      <c r="B19" s="91">
        <v>5325</v>
      </c>
      <c r="C19" s="91">
        <v>2758</v>
      </c>
      <c r="D19" s="91">
        <v>6755</v>
      </c>
      <c r="E19" s="140">
        <f t="shared" si="1"/>
        <v>244.92385786802032</v>
      </c>
      <c r="F19" s="98">
        <f t="shared" si="0"/>
        <v>26.854460093896716</v>
      </c>
      <c r="G19" s="171"/>
      <c r="H19" s="141"/>
    </row>
    <row r="20" spans="1:8" ht="21.75" customHeight="1">
      <c r="A20" s="139" t="s">
        <v>62</v>
      </c>
      <c r="B20" s="91">
        <v>20</v>
      </c>
      <c r="C20" s="91"/>
      <c r="D20" s="91">
        <v>175</v>
      </c>
      <c r="E20" s="140"/>
      <c r="F20" s="98">
        <f t="shared" si="0"/>
        <v>775</v>
      </c>
      <c r="G20" s="171"/>
      <c r="H20" s="141"/>
    </row>
    <row r="21" spans="1:8" ht="21.75" customHeight="1">
      <c r="A21" s="139" t="s">
        <v>75</v>
      </c>
      <c r="B21" s="91">
        <v>3293</v>
      </c>
      <c r="C21" s="91">
        <v>3920</v>
      </c>
      <c r="D21" s="91">
        <v>4027</v>
      </c>
      <c r="E21" s="140">
        <f t="shared" si="1"/>
        <v>102.72959183673468</v>
      </c>
      <c r="F21" s="98">
        <f t="shared" si="0"/>
        <v>22.289705435772852</v>
      </c>
      <c r="G21" s="171"/>
      <c r="H21" s="141"/>
    </row>
    <row r="22" spans="1:8" ht="57" customHeight="1">
      <c r="A22" s="139" t="s">
        <v>76</v>
      </c>
      <c r="B22" s="91">
        <v>4144</v>
      </c>
      <c r="C22" s="91">
        <v>150</v>
      </c>
      <c r="D22" s="91">
        <v>474</v>
      </c>
      <c r="E22" s="140">
        <f t="shared" si="1"/>
        <v>316</v>
      </c>
      <c r="F22" s="98">
        <f t="shared" si="0"/>
        <v>-88.56177606177607</v>
      </c>
      <c r="G22" s="173" t="s">
        <v>227</v>
      </c>
      <c r="H22" s="141"/>
    </row>
    <row r="23" spans="1:8" ht="96.75" customHeight="1">
      <c r="A23" s="139" t="s">
        <v>77</v>
      </c>
      <c r="B23" s="91">
        <v>1874</v>
      </c>
      <c r="C23" s="91">
        <v>1263</v>
      </c>
      <c r="D23" s="91">
        <v>1281</v>
      </c>
      <c r="E23" s="140">
        <f t="shared" si="1"/>
        <v>101.42517814726841</v>
      </c>
      <c r="F23" s="98">
        <f t="shared" si="0"/>
        <v>-31.643543223052294</v>
      </c>
      <c r="G23" s="173" t="s">
        <v>228</v>
      </c>
      <c r="H23" s="141"/>
    </row>
    <row r="24" spans="1:8" ht="21.75" customHeight="1">
      <c r="A24" s="139" t="s">
        <v>78</v>
      </c>
      <c r="B24" s="91">
        <v>9939</v>
      </c>
      <c r="C24" s="91">
        <v>27934</v>
      </c>
      <c r="D24" s="91">
        <v>25767</v>
      </c>
      <c r="E24" s="140">
        <f t="shared" si="1"/>
        <v>92.24242858165677</v>
      </c>
      <c r="F24" s="98">
        <f t="shared" si="0"/>
        <v>159.25143374584968</v>
      </c>
      <c r="G24" s="171"/>
      <c r="H24" s="141"/>
    </row>
    <row r="25" spans="1:8" ht="21.75" customHeight="1">
      <c r="A25" s="139" t="s">
        <v>79</v>
      </c>
      <c r="B25" s="91">
        <v>393</v>
      </c>
      <c r="C25" s="91">
        <v>165</v>
      </c>
      <c r="D25" s="91">
        <v>127</v>
      </c>
      <c r="E25" s="140">
        <f t="shared" si="1"/>
        <v>76.96969696969697</v>
      </c>
      <c r="F25" s="98">
        <f t="shared" si="0"/>
        <v>-67.68447837150127</v>
      </c>
      <c r="G25" s="171"/>
      <c r="H25" s="141"/>
    </row>
    <row r="26" spans="1:8" ht="21.75" customHeight="1">
      <c r="A26" s="139" t="s">
        <v>80</v>
      </c>
      <c r="B26" s="91">
        <v>4856</v>
      </c>
      <c r="C26" s="91">
        <v>7940</v>
      </c>
      <c r="D26" s="91">
        <v>526</v>
      </c>
      <c r="E26" s="140">
        <f t="shared" si="1"/>
        <v>6.624685138539042</v>
      </c>
      <c r="F26" s="98">
        <f t="shared" si="0"/>
        <v>-89.16803953871499</v>
      </c>
      <c r="G26" s="171"/>
      <c r="H26" s="141"/>
    </row>
    <row r="27" spans="1:8" ht="21.75" customHeight="1">
      <c r="A27" s="139" t="s">
        <v>158</v>
      </c>
      <c r="B27" s="91"/>
      <c r="C27" s="91">
        <v>8000</v>
      </c>
      <c r="D27" s="91"/>
      <c r="E27" s="140">
        <f t="shared" si="1"/>
        <v>0</v>
      </c>
      <c r="F27" s="98"/>
      <c r="G27" s="171"/>
      <c r="H27" s="141"/>
    </row>
    <row r="28" spans="1:8" ht="21.75" customHeight="1">
      <c r="A28" s="145" t="s">
        <v>47</v>
      </c>
      <c r="B28" s="153">
        <f>SUM(B6:B27)</f>
        <v>540869</v>
      </c>
      <c r="C28" s="153">
        <f>SUM(C6:C27)</f>
        <v>463050</v>
      </c>
      <c r="D28" s="153">
        <f>SUM(D6:D27)</f>
        <v>551949</v>
      </c>
      <c r="E28" s="146">
        <f t="shared" si="1"/>
        <v>119.19857466796242</v>
      </c>
      <c r="F28" s="147">
        <f>(D28-B28)/B28*100</f>
        <v>2.0485551954354935</v>
      </c>
      <c r="G28" s="171"/>
      <c r="H28" s="141"/>
    </row>
    <row r="29" spans="1:8" s="99" customFormat="1" ht="42.75" customHeight="1">
      <c r="A29" s="142" t="s">
        <v>63</v>
      </c>
      <c r="B29" s="91">
        <f>SUM(B9,B10,B11,B12,B13,B14:B16,B17,B19,B21:B23)</f>
        <v>439957</v>
      </c>
      <c r="C29" s="91">
        <f>SUM(C9,C10,C11,C12,C13,C14:C16,C17,C19,C21:C23)</f>
        <v>309322</v>
      </c>
      <c r="D29" s="91">
        <f>SUM(D9,D10,D11,D12,D13,D14:D16,D17,D19,D21:D23)</f>
        <v>424200</v>
      </c>
      <c r="E29" s="140">
        <f t="shared" si="1"/>
        <v>137.13864516587893</v>
      </c>
      <c r="F29" s="98">
        <f>(D29-B29)/B29*100</f>
        <v>-3.5814863725318613</v>
      </c>
      <c r="G29" s="173" t="s">
        <v>232</v>
      </c>
      <c r="H29" s="141"/>
    </row>
    <row r="30" spans="1:8" ht="21.75" customHeight="1">
      <c r="A30" s="142" t="s">
        <v>64</v>
      </c>
      <c r="B30" s="91">
        <f>SUM(B8,B9,B10,B11,B12,B13,B14,B16,B22)</f>
        <v>381840</v>
      </c>
      <c r="C30" s="91">
        <f>SUM(C8,C9,C10,C11,C12,C13,C14,C16,C22)</f>
        <v>320505</v>
      </c>
      <c r="D30" s="91">
        <f>SUM(D8,D9,D10,D11,D12,D13,D14,D16,D22)</f>
        <v>394606</v>
      </c>
      <c r="E30" s="140">
        <f t="shared" si="1"/>
        <v>123.12007612985755</v>
      </c>
      <c r="F30" s="98">
        <f>(D30-B30)/B30*100</f>
        <v>3.343285145610727</v>
      </c>
      <c r="G30" s="171"/>
      <c r="H30" s="141"/>
    </row>
    <row r="31" spans="1:8" ht="14.25">
      <c r="A31" s="186"/>
      <c r="B31" s="186"/>
      <c r="C31" s="186"/>
      <c r="D31" s="186"/>
      <c r="E31" s="186"/>
      <c r="H31" s="141"/>
    </row>
    <row r="32" spans="1:8" ht="82.5" customHeight="1">
      <c r="A32" s="181" t="s">
        <v>165</v>
      </c>
      <c r="B32" s="181"/>
      <c r="C32" s="181"/>
      <c r="D32" s="181"/>
      <c r="E32" s="181"/>
      <c r="F32" s="181"/>
      <c r="H32" s="141"/>
    </row>
    <row r="33" ht="14.25">
      <c r="H33" s="141"/>
    </row>
  </sheetData>
  <sheetProtection/>
  <mergeCells count="7">
    <mergeCell ref="A2:F2"/>
    <mergeCell ref="A32:F32"/>
    <mergeCell ref="G4:G5"/>
    <mergeCell ref="A4:A5"/>
    <mergeCell ref="E4:E5"/>
    <mergeCell ref="A31:E31"/>
    <mergeCell ref="F4:F5"/>
  </mergeCells>
  <printOptions horizontalCentered="1"/>
  <pageMargins left="0.15748031496062992" right="0.1968503937007874" top="0.7480314960629921" bottom="0.7480314960629921" header="0.31496062992125984" footer="0.31496062992125984"/>
  <pageSetup firstPageNumber="15" useFirstPageNumber="1" horizontalDpi="200" verticalDpi="200" orientation="portrait" paperSize="9" scale="95" r:id="rId1"/>
  <headerFooter>
    <oddFooter>&amp;C- &amp;P -</oddFooter>
  </headerFooter>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pane ySplit="5" topLeftCell="A6" activePane="bottomLeft" state="frozen"/>
      <selection pane="topLeft" activeCell="A1" sqref="A1"/>
      <selection pane="bottomLeft" activeCell="M13" sqref="M13"/>
    </sheetView>
  </sheetViews>
  <sheetFormatPr defaultColWidth="9.140625" defaultRowHeight="15"/>
  <cols>
    <col min="1" max="1" width="34.140625" style="2" customWidth="1"/>
    <col min="2" max="2" width="11.8515625" style="107" customWidth="1"/>
    <col min="3" max="3" width="11.57421875" style="107" customWidth="1"/>
    <col min="4" max="4" width="10.8515625" style="107" customWidth="1"/>
    <col min="5" max="5" width="11.8515625" style="107" customWidth="1"/>
    <col min="6" max="6" width="10.421875" style="107" customWidth="1"/>
    <col min="7" max="7" width="9.140625" style="107" bestFit="1" customWidth="1"/>
    <col min="8" max="8" width="9.00390625" style="107" customWidth="1"/>
    <col min="9" max="16384" width="9.00390625" style="2" customWidth="1"/>
  </cols>
  <sheetData>
    <row r="1" spans="1:3" ht="20.25" customHeight="1">
      <c r="A1" s="1" t="s">
        <v>74</v>
      </c>
      <c r="B1" s="105"/>
      <c r="C1" s="105"/>
    </row>
    <row r="2" spans="1:8" ht="29.25" customHeight="1">
      <c r="A2" s="187" t="s">
        <v>176</v>
      </c>
      <c r="B2" s="187"/>
      <c r="C2" s="187"/>
      <c r="D2" s="187"/>
      <c r="E2" s="187"/>
      <c r="F2" s="187"/>
      <c r="G2" s="187"/>
      <c r="H2" s="111"/>
    </row>
    <row r="3" spans="1:8" s="4" customFormat="1" ht="18" customHeight="1">
      <c r="A3" s="3"/>
      <c r="B3" s="106"/>
      <c r="C3" s="106"/>
      <c r="D3" s="108"/>
      <c r="E3" s="194" t="s">
        <v>0</v>
      </c>
      <c r="F3" s="194"/>
      <c r="G3" s="194"/>
      <c r="H3" s="108"/>
    </row>
    <row r="4" spans="1:14" s="4" customFormat="1" ht="19.5" customHeight="1">
      <c r="A4" s="188" t="s">
        <v>108</v>
      </c>
      <c r="B4" s="121" t="s">
        <v>174</v>
      </c>
      <c r="C4" s="195" t="s">
        <v>175</v>
      </c>
      <c r="D4" s="192" t="s">
        <v>169</v>
      </c>
      <c r="E4" s="193"/>
      <c r="F4" s="175" t="s">
        <v>109</v>
      </c>
      <c r="G4" s="175"/>
      <c r="H4" s="112"/>
      <c r="N4" s="5"/>
    </row>
    <row r="5" spans="1:8" s="4" customFormat="1" ht="19.5" customHeight="1">
      <c r="A5" s="188"/>
      <c r="B5" s="122" t="s">
        <v>82</v>
      </c>
      <c r="C5" s="196"/>
      <c r="D5" s="101" t="s">
        <v>110</v>
      </c>
      <c r="E5" s="113" t="s">
        <v>170</v>
      </c>
      <c r="F5" s="101" t="s">
        <v>111</v>
      </c>
      <c r="G5" s="114" t="s">
        <v>112</v>
      </c>
      <c r="H5" s="112"/>
    </row>
    <row r="6" spans="1:8" s="7" customFormat="1" ht="27" customHeight="1">
      <c r="A6" s="23" t="s">
        <v>65</v>
      </c>
      <c r="B6" s="154">
        <f>SUM(B7:B12)</f>
        <v>120558</v>
      </c>
      <c r="C6" s="154">
        <f>SUM(C7:C12)</f>
        <v>152700</v>
      </c>
      <c r="D6" s="155">
        <f>SUM(D7:D12)</f>
        <v>203850</v>
      </c>
      <c r="E6" s="143">
        <f>D6/C6*100</f>
        <v>133.49705304518665</v>
      </c>
      <c r="F6" s="155">
        <f>SUM(F7:F12)</f>
        <v>83292</v>
      </c>
      <c r="G6" s="144">
        <f aca="true" t="shared" si="0" ref="G6:G12">F6/B6*100</f>
        <v>69.0887373712238</v>
      </c>
      <c r="H6" s="115"/>
    </row>
    <row r="7" spans="1:9" s="7" customFormat="1" ht="27" customHeight="1">
      <c r="A7" s="6" t="s">
        <v>67</v>
      </c>
      <c r="B7" s="156">
        <v>114789</v>
      </c>
      <c r="C7" s="157">
        <v>144300</v>
      </c>
      <c r="D7" s="156">
        <v>192147</v>
      </c>
      <c r="E7" s="116">
        <f aca="true" t="shared" si="1" ref="E7:E12">D7/C7*100</f>
        <v>133.15800415800416</v>
      </c>
      <c r="F7" s="156">
        <f aca="true" t="shared" si="2" ref="F7:F12">D7-B7</f>
        <v>77358</v>
      </c>
      <c r="G7" s="117">
        <f t="shared" si="0"/>
        <v>67.39147479288084</v>
      </c>
      <c r="H7" s="115"/>
      <c r="I7" s="8"/>
    </row>
    <row r="8" spans="1:9" s="7" customFormat="1" ht="27" customHeight="1">
      <c r="A8" s="6" t="s">
        <v>68</v>
      </c>
      <c r="B8" s="156">
        <v>355</v>
      </c>
      <c r="C8" s="157"/>
      <c r="D8" s="156"/>
      <c r="E8" s="116"/>
      <c r="F8" s="37">
        <f t="shared" si="2"/>
        <v>-355</v>
      </c>
      <c r="G8" s="117">
        <f t="shared" si="0"/>
        <v>-100</v>
      </c>
      <c r="H8" s="115"/>
      <c r="I8" s="8"/>
    </row>
    <row r="9" spans="1:9" s="7" customFormat="1" ht="27" customHeight="1">
      <c r="A9" s="6" t="s">
        <v>69</v>
      </c>
      <c r="B9" s="156">
        <v>1541</v>
      </c>
      <c r="C9" s="157">
        <v>5000</v>
      </c>
      <c r="D9" s="156">
        <v>141</v>
      </c>
      <c r="E9" s="116">
        <f t="shared" si="1"/>
        <v>2.82</v>
      </c>
      <c r="F9" s="37">
        <f t="shared" si="2"/>
        <v>-1400</v>
      </c>
      <c r="G9" s="117">
        <f t="shared" si="0"/>
        <v>-90.85009733939</v>
      </c>
      <c r="H9" s="115"/>
      <c r="I9" s="8"/>
    </row>
    <row r="10" spans="1:9" s="7" customFormat="1" ht="27" customHeight="1">
      <c r="A10" s="6" t="s">
        <v>66</v>
      </c>
      <c r="B10" s="156">
        <v>191</v>
      </c>
      <c r="C10" s="157">
        <v>700</v>
      </c>
      <c r="D10" s="156">
        <v>45</v>
      </c>
      <c r="E10" s="116">
        <f t="shared" si="1"/>
        <v>6.428571428571428</v>
      </c>
      <c r="F10" s="37">
        <f t="shared" si="2"/>
        <v>-146</v>
      </c>
      <c r="G10" s="117">
        <f t="shared" si="0"/>
        <v>-76.43979057591623</v>
      </c>
      <c r="H10" s="115"/>
      <c r="I10" s="8"/>
    </row>
    <row r="11" spans="1:9" s="7" customFormat="1" ht="27" customHeight="1">
      <c r="A11" s="6" t="s">
        <v>70</v>
      </c>
      <c r="B11" s="156">
        <v>2522</v>
      </c>
      <c r="C11" s="157">
        <v>2000</v>
      </c>
      <c r="D11" s="156">
        <v>10471</v>
      </c>
      <c r="E11" s="116">
        <f t="shared" si="1"/>
        <v>523.55</v>
      </c>
      <c r="F11" s="37">
        <f t="shared" si="2"/>
        <v>7949</v>
      </c>
      <c r="G11" s="117">
        <f t="shared" si="0"/>
        <v>315.1863600317208</v>
      </c>
      <c r="H11" s="115"/>
      <c r="I11" s="8"/>
    </row>
    <row r="12" spans="1:9" s="7" customFormat="1" ht="27" customHeight="1">
      <c r="A12" s="6" t="s">
        <v>71</v>
      </c>
      <c r="B12" s="156">
        <v>1160</v>
      </c>
      <c r="C12" s="157">
        <v>700</v>
      </c>
      <c r="D12" s="156">
        <v>1046</v>
      </c>
      <c r="E12" s="116">
        <f t="shared" si="1"/>
        <v>149.42857142857142</v>
      </c>
      <c r="F12" s="37">
        <f t="shared" si="2"/>
        <v>-114</v>
      </c>
      <c r="G12" s="117">
        <f t="shared" si="0"/>
        <v>-9.827586206896552</v>
      </c>
      <c r="H12" s="115"/>
      <c r="I12" s="8"/>
    </row>
    <row r="13" spans="1:9" s="7" customFormat="1" ht="30" customHeight="1">
      <c r="A13" s="23" t="s">
        <v>216</v>
      </c>
      <c r="B13" s="154">
        <f>SUM(B14:B14)</f>
        <v>1276</v>
      </c>
      <c r="C13" s="154">
        <f>SUM(C14:C14)</f>
        <v>1200</v>
      </c>
      <c r="D13" s="154">
        <f>SUM(D14:D14)</f>
        <v>1468</v>
      </c>
      <c r="E13" s="143">
        <f>D13/C13*100</f>
        <v>122.33333333333334</v>
      </c>
      <c r="F13" s="158">
        <f>SUM(F14:F14)</f>
        <v>192</v>
      </c>
      <c r="G13" s="144">
        <f>F13/B13*100</f>
        <v>15.047021943573668</v>
      </c>
      <c r="H13" s="115"/>
      <c r="I13" s="8"/>
    </row>
    <row r="14" spans="1:9" s="7" customFormat="1" ht="30" customHeight="1">
      <c r="A14" s="6" t="s">
        <v>215</v>
      </c>
      <c r="B14" s="156">
        <v>1276</v>
      </c>
      <c r="C14" s="157">
        <v>1200</v>
      </c>
      <c r="D14" s="156">
        <v>1468</v>
      </c>
      <c r="E14" s="116">
        <f>D14/C14*100</f>
        <v>122.33333333333334</v>
      </c>
      <c r="F14" s="156">
        <f>D14-B14</f>
        <v>192</v>
      </c>
      <c r="G14" s="117">
        <f>F14/B14*100</f>
        <v>15.047021943573668</v>
      </c>
      <c r="H14" s="115"/>
      <c r="I14" s="8"/>
    </row>
    <row r="15" spans="1:9" s="7" customFormat="1" ht="30" customHeight="1">
      <c r="A15" s="24" t="s">
        <v>47</v>
      </c>
      <c r="B15" s="154">
        <f>SUM(B6,B13)</f>
        <v>121834</v>
      </c>
      <c r="C15" s="154">
        <f>SUM(C6,C13)</f>
        <v>153900</v>
      </c>
      <c r="D15" s="154">
        <f>SUM(D6,D13)</f>
        <v>205318</v>
      </c>
      <c r="E15" s="143">
        <f>D15/C15*100</f>
        <v>133.4100064977258</v>
      </c>
      <c r="F15" s="154">
        <f>SUM(F6,F13)</f>
        <v>83484</v>
      </c>
      <c r="G15" s="144">
        <f>F15/B15*100</f>
        <v>68.522744061592</v>
      </c>
      <c r="H15" s="109"/>
      <c r="I15" s="8"/>
    </row>
    <row r="16" spans="1:8" ht="12.75">
      <c r="A16" s="189"/>
      <c r="B16" s="189"/>
      <c r="C16" s="189"/>
      <c r="G16" s="118"/>
      <c r="H16" s="118"/>
    </row>
    <row r="17" spans="1:8" ht="12.75">
      <c r="A17" s="190" t="s">
        <v>229</v>
      </c>
      <c r="B17" s="191"/>
      <c r="C17" s="191"/>
      <c r="D17" s="191"/>
      <c r="E17" s="191"/>
      <c r="F17" s="191"/>
      <c r="G17" s="191"/>
      <c r="H17" s="119"/>
    </row>
    <row r="18" spans="4:9" ht="13.5">
      <c r="D18" s="109"/>
      <c r="E18" s="115"/>
      <c r="F18" s="115"/>
      <c r="G18" s="115"/>
      <c r="H18" s="115"/>
      <c r="I18" s="9"/>
    </row>
    <row r="19" spans="4:8" ht="12.75">
      <c r="D19" s="110"/>
      <c r="E19" s="110"/>
      <c r="F19" s="110"/>
      <c r="G19" s="110"/>
      <c r="H19" s="110"/>
    </row>
    <row r="20" spans="4:8" ht="12.75">
      <c r="D20" s="110"/>
      <c r="E20" s="110"/>
      <c r="F20" s="110"/>
      <c r="G20" s="120"/>
      <c r="H20" s="120"/>
    </row>
    <row r="21" spans="4:8" ht="12.75">
      <c r="D21" s="110"/>
      <c r="E21" s="110"/>
      <c r="F21" s="110"/>
      <c r="G21" s="110"/>
      <c r="H21" s="110"/>
    </row>
  </sheetData>
  <sheetProtection/>
  <mergeCells count="8">
    <mergeCell ref="A2:G2"/>
    <mergeCell ref="A4:A5"/>
    <mergeCell ref="A16:C16"/>
    <mergeCell ref="A17:G17"/>
    <mergeCell ref="D4:E4"/>
    <mergeCell ref="F4:G4"/>
    <mergeCell ref="E3:G3"/>
    <mergeCell ref="C4:C5"/>
  </mergeCells>
  <printOptions horizontalCentered="1"/>
  <pageMargins left="0.2362204724409449" right="0.1968503937007874" top="0.7480314960629921" bottom="0.7480314960629921" header="0.31496062992125984" footer="0.31496062992125984"/>
  <pageSetup horizontalDpi="200" verticalDpi="200" orientation="portrait" paperSize="9" r:id="rId1"/>
  <headerFooter>
    <oddFooter>&amp;C- 17 -</oddFooter>
  </headerFooter>
</worksheet>
</file>

<file path=xl/worksheets/sheet4.xml><?xml version="1.0" encoding="utf-8"?>
<worksheet xmlns="http://schemas.openxmlformats.org/spreadsheetml/2006/main" xmlns:r="http://schemas.openxmlformats.org/officeDocument/2006/relationships">
  <dimension ref="A1:H63"/>
  <sheetViews>
    <sheetView zoomScalePageLayoutView="0" workbookViewId="0" topLeftCell="A1">
      <pane ySplit="5" topLeftCell="A6" activePane="bottomLeft" state="frozen"/>
      <selection pane="topLeft" activeCell="A1" sqref="A1"/>
      <selection pane="bottomLeft" activeCell="K11" sqref="K11"/>
    </sheetView>
  </sheetViews>
  <sheetFormatPr defaultColWidth="9.140625" defaultRowHeight="15"/>
  <cols>
    <col min="1" max="1" width="42.8515625" style="27" customWidth="1"/>
    <col min="2" max="2" width="10.140625" style="27" customWidth="1"/>
    <col min="3" max="3" width="11.421875" style="27" customWidth="1"/>
    <col min="4" max="5" width="11.28125" style="27" customWidth="1"/>
    <col min="6" max="6" width="11.00390625" style="27" customWidth="1"/>
    <col min="7" max="7" width="12.00390625" style="27" customWidth="1"/>
    <col min="8" max="16384" width="9.00390625" style="27" customWidth="1"/>
  </cols>
  <sheetData>
    <row r="1" spans="1:3" ht="20.25">
      <c r="A1" s="26" t="s">
        <v>9</v>
      </c>
      <c r="B1" s="26"/>
      <c r="C1" s="26"/>
    </row>
    <row r="2" spans="1:7" ht="25.5" customHeight="1">
      <c r="A2" s="197" t="s">
        <v>177</v>
      </c>
      <c r="B2" s="197"/>
      <c r="C2" s="197"/>
      <c r="D2" s="197"/>
      <c r="E2" s="197"/>
      <c r="F2" s="197"/>
      <c r="G2" s="197"/>
    </row>
    <row r="3" spans="1:7" ht="21" customHeight="1">
      <c r="A3" s="28"/>
      <c r="B3" s="28"/>
      <c r="C3" s="28"/>
      <c r="D3" s="29"/>
      <c r="E3" s="29"/>
      <c r="F3" s="198" t="s">
        <v>0</v>
      </c>
      <c r="G3" s="198"/>
    </row>
    <row r="4" spans="1:7" ht="18.75" customHeight="1">
      <c r="A4" s="195" t="s">
        <v>4</v>
      </c>
      <c r="B4" s="126" t="s">
        <v>174</v>
      </c>
      <c r="C4" s="195" t="s">
        <v>175</v>
      </c>
      <c r="D4" s="176" t="s">
        <v>217</v>
      </c>
      <c r="E4" s="177"/>
      <c r="F4" s="199" t="s">
        <v>81</v>
      </c>
      <c r="G4" s="199"/>
    </row>
    <row r="5" spans="1:7" ht="19.5" customHeight="1">
      <c r="A5" s="196"/>
      <c r="B5" s="127" t="s">
        <v>82</v>
      </c>
      <c r="C5" s="196"/>
      <c r="D5" s="128" t="s">
        <v>83</v>
      </c>
      <c r="E5" s="30" t="s">
        <v>170</v>
      </c>
      <c r="F5" s="128" t="s">
        <v>84</v>
      </c>
      <c r="G5" s="128" t="s">
        <v>85</v>
      </c>
    </row>
    <row r="6" spans="1:7" ht="24.75" customHeight="1">
      <c r="A6" s="31" t="s">
        <v>88</v>
      </c>
      <c r="B6" s="159">
        <f>SUM(B7,B19,B23,B27:B28,B32)</f>
        <v>80526</v>
      </c>
      <c r="C6" s="159">
        <f>SUM(C7,C19,C23,C27:C28,C32)</f>
        <v>96991</v>
      </c>
      <c r="D6" s="159">
        <f>SUM(D7,D19,D23,D27:D28,D32)</f>
        <v>199037</v>
      </c>
      <c r="E6" s="150">
        <f>D6/C6*100</f>
        <v>205.21182377746388</v>
      </c>
      <c r="F6" s="149">
        <f>SUM(F7,F19,F23,F27:F28,F32)</f>
        <v>118511</v>
      </c>
      <c r="G6" s="151">
        <f aca="true" t="shared" si="0" ref="G6:G11">F6/B6*100</f>
        <v>147.1711000173857</v>
      </c>
    </row>
    <row r="7" spans="1:7" ht="23.25" customHeight="1">
      <c r="A7" s="33" t="s">
        <v>204</v>
      </c>
      <c r="B7" s="160">
        <f>SUM(B8:B18)</f>
        <v>76452</v>
      </c>
      <c r="C7" s="160">
        <f>SUM(C8:C18)</f>
        <v>88591</v>
      </c>
      <c r="D7" s="160">
        <f>SUM(D8:D18)</f>
        <v>189447</v>
      </c>
      <c r="E7" s="148">
        <f aca="true" t="shared" si="1" ref="E7:E61">D7/C7*100</f>
        <v>213.84452145251777</v>
      </c>
      <c r="F7" s="36">
        <f>SUM(F8:F18)</f>
        <v>112995</v>
      </c>
      <c r="G7" s="35">
        <f t="shared" si="0"/>
        <v>147.79861874117094</v>
      </c>
    </row>
    <row r="8" spans="1:7" ht="24.75" customHeight="1">
      <c r="A8" s="33" t="s">
        <v>89</v>
      </c>
      <c r="B8" s="160">
        <v>14336</v>
      </c>
      <c r="C8" s="160">
        <v>68091</v>
      </c>
      <c r="D8" s="160">
        <v>40982</v>
      </c>
      <c r="E8" s="148">
        <f t="shared" si="1"/>
        <v>60.187102553935176</v>
      </c>
      <c r="F8" s="34">
        <f aca="true" t="shared" si="2" ref="F8:F18">D8-B8</f>
        <v>26646</v>
      </c>
      <c r="G8" s="35">
        <f t="shared" si="0"/>
        <v>185.86774553571428</v>
      </c>
    </row>
    <row r="9" spans="1:7" ht="24.75" customHeight="1">
      <c r="A9" s="33" t="s">
        <v>90</v>
      </c>
      <c r="B9" s="160">
        <v>49987</v>
      </c>
      <c r="C9" s="160">
        <v>6700</v>
      </c>
      <c r="D9" s="160">
        <v>86251</v>
      </c>
      <c r="E9" s="148">
        <f t="shared" si="1"/>
        <v>1287.3283582089553</v>
      </c>
      <c r="F9" s="34">
        <f t="shared" si="2"/>
        <v>36264</v>
      </c>
      <c r="G9" s="35">
        <f t="shared" si="0"/>
        <v>72.54686218416788</v>
      </c>
    </row>
    <row r="10" spans="1:7" ht="24.75" customHeight="1">
      <c r="A10" s="33" t="s">
        <v>91</v>
      </c>
      <c r="B10" s="160">
        <v>800</v>
      </c>
      <c r="C10" s="160">
        <v>4000</v>
      </c>
      <c r="D10" s="160">
        <v>180</v>
      </c>
      <c r="E10" s="148">
        <f t="shared" si="1"/>
        <v>4.5</v>
      </c>
      <c r="F10" s="34">
        <f t="shared" si="2"/>
        <v>-620</v>
      </c>
      <c r="G10" s="35">
        <f t="shared" si="0"/>
        <v>-77.5</v>
      </c>
    </row>
    <row r="11" spans="1:7" ht="24.75" customHeight="1">
      <c r="A11" s="33" t="s">
        <v>92</v>
      </c>
      <c r="B11" s="160">
        <v>2042</v>
      </c>
      <c r="C11" s="160">
        <v>3350</v>
      </c>
      <c r="D11" s="160">
        <v>38223</v>
      </c>
      <c r="E11" s="148">
        <f t="shared" si="1"/>
        <v>1140.9850746268655</v>
      </c>
      <c r="F11" s="34">
        <f t="shared" si="2"/>
        <v>36181</v>
      </c>
      <c r="G11" s="35">
        <f t="shared" si="0"/>
        <v>1771.8413320274242</v>
      </c>
    </row>
    <row r="12" spans="1:7" ht="24.75" customHeight="1">
      <c r="A12" s="33" t="s">
        <v>93</v>
      </c>
      <c r="B12" s="160"/>
      <c r="C12" s="160"/>
      <c r="D12" s="160">
        <v>3138</v>
      </c>
      <c r="E12" s="148"/>
      <c r="F12" s="34">
        <f t="shared" si="2"/>
        <v>3138</v>
      </c>
      <c r="G12" s="35"/>
    </row>
    <row r="13" spans="1:7" ht="24.75" customHeight="1">
      <c r="A13" s="33" t="s">
        <v>94</v>
      </c>
      <c r="B13" s="160">
        <v>15</v>
      </c>
      <c r="C13" s="160"/>
      <c r="D13" s="160">
        <v>307</v>
      </c>
      <c r="E13" s="148"/>
      <c r="F13" s="34">
        <f t="shared" si="2"/>
        <v>292</v>
      </c>
      <c r="G13" s="35">
        <f>F13/B13*100</f>
        <v>1946.6666666666665</v>
      </c>
    </row>
    <row r="14" spans="1:7" ht="24.75" customHeight="1">
      <c r="A14" s="33" t="s">
        <v>95</v>
      </c>
      <c r="B14" s="160"/>
      <c r="C14" s="160"/>
      <c r="D14" s="160"/>
      <c r="E14" s="148"/>
      <c r="F14" s="34">
        <f t="shared" si="2"/>
        <v>0</v>
      </c>
      <c r="G14" s="35"/>
    </row>
    <row r="15" spans="1:7" ht="24.75" customHeight="1">
      <c r="A15" s="33" t="s">
        <v>5</v>
      </c>
      <c r="B15" s="160"/>
      <c r="C15" s="160"/>
      <c r="D15" s="160"/>
      <c r="E15" s="148"/>
      <c r="F15" s="34">
        <f t="shared" si="2"/>
        <v>0</v>
      </c>
      <c r="G15" s="35"/>
    </row>
    <row r="16" spans="1:7" ht="24.75" customHeight="1">
      <c r="A16" s="33" t="s">
        <v>96</v>
      </c>
      <c r="B16" s="160"/>
      <c r="C16" s="160"/>
      <c r="D16" s="160"/>
      <c r="E16" s="148"/>
      <c r="F16" s="34">
        <f t="shared" si="2"/>
        <v>0</v>
      </c>
      <c r="G16" s="35"/>
    </row>
    <row r="17" spans="1:7" ht="24.75" customHeight="1">
      <c r="A17" s="33" t="s">
        <v>97</v>
      </c>
      <c r="B17" s="161"/>
      <c r="C17" s="161">
        <v>1000</v>
      </c>
      <c r="D17" s="161"/>
      <c r="E17" s="148">
        <f t="shared" si="1"/>
        <v>0</v>
      </c>
      <c r="F17" s="34">
        <f t="shared" si="2"/>
        <v>0</v>
      </c>
      <c r="G17" s="35"/>
    </row>
    <row r="18" spans="1:7" ht="41.25" customHeight="1">
      <c r="A18" s="33" t="s">
        <v>6</v>
      </c>
      <c r="B18" s="160">
        <v>9272</v>
      </c>
      <c r="C18" s="160">
        <v>5450</v>
      </c>
      <c r="D18" s="160">
        <v>20366</v>
      </c>
      <c r="E18" s="148">
        <f t="shared" si="1"/>
        <v>373.68807339449546</v>
      </c>
      <c r="F18" s="34">
        <f t="shared" si="2"/>
        <v>11094</v>
      </c>
      <c r="G18" s="35">
        <f aca="true" t="shared" si="3" ref="G18:G23">F18/B18*100</f>
        <v>119.65056082830026</v>
      </c>
    </row>
    <row r="19" spans="1:7" ht="24.75" customHeight="1">
      <c r="A19" s="33" t="s">
        <v>205</v>
      </c>
      <c r="B19" s="161">
        <f>SUM(B20:B22)</f>
        <v>427</v>
      </c>
      <c r="C19" s="161">
        <f>SUM(C20:C22)</f>
        <v>0</v>
      </c>
      <c r="D19" s="161">
        <f>SUM(D20:D22)</f>
        <v>0</v>
      </c>
      <c r="E19" s="148"/>
      <c r="F19" s="34">
        <f>SUM(F20:F22)</f>
        <v>-427</v>
      </c>
      <c r="G19" s="35">
        <f t="shared" si="3"/>
        <v>-100</v>
      </c>
    </row>
    <row r="20" spans="1:7" ht="24.75" customHeight="1">
      <c r="A20" s="33" t="s">
        <v>98</v>
      </c>
      <c r="B20" s="156">
        <v>427</v>
      </c>
      <c r="C20" s="161"/>
      <c r="D20" s="156"/>
      <c r="E20" s="148"/>
      <c r="F20" s="34">
        <f>D20-B20</f>
        <v>-427</v>
      </c>
      <c r="G20" s="35">
        <f t="shared" si="3"/>
        <v>-100</v>
      </c>
    </row>
    <row r="21" spans="1:7" ht="24.75" customHeight="1">
      <c r="A21" s="33" t="s">
        <v>7</v>
      </c>
      <c r="B21" s="156"/>
      <c r="C21" s="161"/>
      <c r="D21" s="156"/>
      <c r="E21" s="148"/>
      <c r="F21" s="34">
        <f>D21-B21</f>
        <v>0</v>
      </c>
      <c r="G21" s="35"/>
    </row>
    <row r="22" spans="1:7" ht="24.75" customHeight="1">
      <c r="A22" s="33" t="s">
        <v>99</v>
      </c>
      <c r="B22" s="156"/>
      <c r="C22" s="161"/>
      <c r="D22" s="156"/>
      <c r="E22" s="148"/>
      <c r="F22" s="34">
        <f>D22-B22</f>
        <v>0</v>
      </c>
      <c r="G22" s="35"/>
    </row>
    <row r="23" spans="1:7" ht="24.75" customHeight="1">
      <c r="A23" s="33" t="s">
        <v>206</v>
      </c>
      <c r="B23" s="161">
        <f>SUM(B24:B26)</f>
        <v>1526</v>
      </c>
      <c r="C23" s="161">
        <f>SUM(C24:C26)</f>
        <v>5000</v>
      </c>
      <c r="D23" s="161">
        <f>SUM(D24:D26)</f>
        <v>0</v>
      </c>
      <c r="E23" s="148">
        <f t="shared" si="1"/>
        <v>0</v>
      </c>
      <c r="F23" s="34">
        <f>SUM(F24:F26)</f>
        <v>-1526</v>
      </c>
      <c r="G23" s="35">
        <f t="shared" si="3"/>
        <v>-100</v>
      </c>
    </row>
    <row r="24" spans="1:7" ht="24.75" customHeight="1">
      <c r="A24" s="33" t="s">
        <v>89</v>
      </c>
      <c r="B24" s="156">
        <v>1526</v>
      </c>
      <c r="C24" s="161">
        <v>2500</v>
      </c>
      <c r="D24" s="156"/>
      <c r="E24" s="148">
        <f t="shared" si="1"/>
        <v>0</v>
      </c>
      <c r="F24" s="34">
        <f>D24-B24</f>
        <v>-1526</v>
      </c>
      <c r="G24" s="35"/>
    </row>
    <row r="25" spans="1:7" ht="24.75" customHeight="1">
      <c r="A25" s="33" t="s">
        <v>90</v>
      </c>
      <c r="B25" s="156"/>
      <c r="C25" s="161">
        <v>2500</v>
      </c>
      <c r="D25" s="156"/>
      <c r="E25" s="148">
        <f t="shared" si="1"/>
        <v>0</v>
      </c>
      <c r="F25" s="34">
        <f>D25-B25</f>
        <v>0</v>
      </c>
      <c r="G25" s="35"/>
    </row>
    <row r="26" spans="1:7" ht="24.75" customHeight="1">
      <c r="A26" s="33" t="s">
        <v>8</v>
      </c>
      <c r="B26" s="156"/>
      <c r="C26" s="161"/>
      <c r="D26" s="156"/>
      <c r="E26" s="148"/>
      <c r="F26" s="34"/>
      <c r="G26" s="35"/>
    </row>
    <row r="27" spans="1:7" ht="24.75" customHeight="1">
      <c r="A27" s="33" t="s">
        <v>207</v>
      </c>
      <c r="B27" s="156"/>
      <c r="C27" s="161">
        <v>700</v>
      </c>
      <c r="D27" s="156"/>
      <c r="E27" s="148">
        <f t="shared" si="1"/>
        <v>0</v>
      </c>
      <c r="F27" s="34">
        <f>D27-B27</f>
        <v>0</v>
      </c>
      <c r="G27" s="35"/>
    </row>
    <row r="28" spans="1:7" ht="24.75" customHeight="1">
      <c r="A28" s="33" t="s">
        <v>208</v>
      </c>
      <c r="B28" s="161">
        <f>SUM(B29:B31)</f>
        <v>2094</v>
      </c>
      <c r="C28" s="161">
        <f>SUM(C29:C31)</f>
        <v>2000</v>
      </c>
      <c r="D28" s="161">
        <f>SUM(D29:D31)</f>
        <v>8407</v>
      </c>
      <c r="E28" s="148">
        <f t="shared" si="1"/>
        <v>420.35</v>
      </c>
      <c r="F28" s="34">
        <f>SUM(F29:F31)</f>
        <v>6313</v>
      </c>
      <c r="G28" s="35">
        <f aca="true" t="shared" si="4" ref="G28:G41">F28/B28*100</f>
        <v>301.4804202483285</v>
      </c>
    </row>
    <row r="29" spans="1:7" ht="24.75" customHeight="1">
      <c r="A29" s="33" t="s">
        <v>98</v>
      </c>
      <c r="B29" s="156">
        <v>100</v>
      </c>
      <c r="C29" s="161"/>
      <c r="D29" s="156"/>
      <c r="E29" s="148"/>
      <c r="F29" s="34">
        <f aca="true" t="shared" si="5" ref="F29:F37">D29-B29</f>
        <v>-100</v>
      </c>
      <c r="G29" s="35">
        <f t="shared" si="4"/>
        <v>-100</v>
      </c>
    </row>
    <row r="30" spans="1:7" ht="24.75" customHeight="1">
      <c r="A30" s="33" t="s">
        <v>7</v>
      </c>
      <c r="B30" s="156">
        <v>1834</v>
      </c>
      <c r="C30" s="161">
        <v>1952</v>
      </c>
      <c r="D30" s="156">
        <v>3022</v>
      </c>
      <c r="E30" s="148">
        <f t="shared" si="1"/>
        <v>154.8155737704918</v>
      </c>
      <c r="F30" s="34">
        <f t="shared" si="5"/>
        <v>1188</v>
      </c>
      <c r="G30" s="35">
        <f t="shared" si="4"/>
        <v>64.77644492911668</v>
      </c>
    </row>
    <row r="31" spans="1:7" ht="24.75" customHeight="1">
      <c r="A31" s="33" t="s">
        <v>100</v>
      </c>
      <c r="B31" s="156">
        <v>160</v>
      </c>
      <c r="C31" s="161">
        <v>48</v>
      </c>
      <c r="D31" s="156">
        <v>5385</v>
      </c>
      <c r="E31" s="148">
        <f t="shared" si="1"/>
        <v>11218.75</v>
      </c>
      <c r="F31" s="34">
        <f t="shared" si="5"/>
        <v>5225</v>
      </c>
      <c r="G31" s="35">
        <f t="shared" si="4"/>
        <v>3265.625</v>
      </c>
    </row>
    <row r="32" spans="1:7" ht="24.75" customHeight="1">
      <c r="A32" s="33" t="s">
        <v>209</v>
      </c>
      <c r="B32" s="156">
        <v>27</v>
      </c>
      <c r="C32" s="156">
        <f>SUM(C33:C35)</f>
        <v>700</v>
      </c>
      <c r="D32" s="156">
        <f>SUM(D33:D35)</f>
        <v>1183</v>
      </c>
      <c r="E32" s="148">
        <f t="shared" si="1"/>
        <v>169</v>
      </c>
      <c r="F32" s="34">
        <f t="shared" si="5"/>
        <v>1156</v>
      </c>
      <c r="G32" s="35">
        <f t="shared" si="4"/>
        <v>4281.481481481482</v>
      </c>
    </row>
    <row r="33" spans="1:7" ht="24.75" customHeight="1">
      <c r="A33" s="33" t="s">
        <v>190</v>
      </c>
      <c r="B33" s="156"/>
      <c r="C33" s="161">
        <v>600</v>
      </c>
      <c r="D33" s="156">
        <v>600</v>
      </c>
      <c r="E33" s="148">
        <f t="shared" si="1"/>
        <v>100</v>
      </c>
      <c r="F33" s="34">
        <f t="shared" si="5"/>
        <v>600</v>
      </c>
      <c r="G33" s="35"/>
    </row>
    <row r="34" spans="1:7" ht="24.75" customHeight="1">
      <c r="A34" s="33" t="s">
        <v>191</v>
      </c>
      <c r="B34" s="156"/>
      <c r="C34" s="161">
        <v>70</v>
      </c>
      <c r="D34" s="156">
        <v>83</v>
      </c>
      <c r="E34" s="148">
        <f t="shared" si="1"/>
        <v>118.57142857142857</v>
      </c>
      <c r="F34" s="34">
        <f t="shared" si="5"/>
        <v>83</v>
      </c>
      <c r="G34" s="35"/>
    </row>
    <row r="35" spans="1:7" ht="24.75" customHeight="1">
      <c r="A35" s="33" t="s">
        <v>192</v>
      </c>
      <c r="B35" s="156">
        <v>27</v>
      </c>
      <c r="C35" s="161">
        <v>30</v>
      </c>
      <c r="D35" s="156">
        <v>500</v>
      </c>
      <c r="E35" s="148">
        <f t="shared" si="1"/>
        <v>1666.6666666666667</v>
      </c>
      <c r="F35" s="34">
        <f t="shared" si="5"/>
        <v>473</v>
      </c>
      <c r="G35" s="35">
        <f t="shared" si="4"/>
        <v>1751.851851851852</v>
      </c>
    </row>
    <row r="36" spans="1:7" ht="24.75" customHeight="1">
      <c r="A36" s="31" t="s">
        <v>187</v>
      </c>
      <c r="B36" s="162">
        <f>SUM(B37)</f>
        <v>0</v>
      </c>
      <c r="C36" s="162">
        <f>SUM(C37)</f>
        <v>0</v>
      </c>
      <c r="D36" s="162">
        <f>SUM(D37)</f>
        <v>13</v>
      </c>
      <c r="E36" s="150"/>
      <c r="F36" s="149">
        <f t="shared" si="5"/>
        <v>13</v>
      </c>
      <c r="G36" s="151"/>
    </row>
    <row r="37" spans="1:7" ht="21" customHeight="1">
      <c r="A37" s="33" t="s">
        <v>189</v>
      </c>
      <c r="B37" s="156"/>
      <c r="C37" s="161"/>
      <c r="D37" s="156">
        <v>13</v>
      </c>
      <c r="E37" s="148"/>
      <c r="F37" s="34">
        <f t="shared" si="5"/>
        <v>13</v>
      </c>
      <c r="G37" s="35"/>
    </row>
    <row r="38" spans="1:7" ht="24.75" customHeight="1">
      <c r="A38" s="31" t="s">
        <v>188</v>
      </c>
      <c r="B38" s="159">
        <f>SUM(B39:B40)</f>
        <v>28</v>
      </c>
      <c r="C38" s="159">
        <f>SUM(C39:C40)</f>
        <v>0</v>
      </c>
      <c r="D38" s="159">
        <f>SUM(D39:D40)</f>
        <v>125</v>
      </c>
      <c r="E38" s="150"/>
      <c r="F38" s="149">
        <f>SUM(F39:F40)</f>
        <v>97</v>
      </c>
      <c r="G38" s="151">
        <f t="shared" si="4"/>
        <v>346.42857142857144</v>
      </c>
    </row>
    <row r="39" spans="1:7" ht="24.75" customHeight="1">
      <c r="A39" s="33" t="s">
        <v>106</v>
      </c>
      <c r="B39" s="156">
        <v>28</v>
      </c>
      <c r="C39" s="161"/>
      <c r="D39" s="156">
        <v>125</v>
      </c>
      <c r="E39" s="148"/>
      <c r="F39" s="34">
        <f>D39-B39</f>
        <v>97</v>
      </c>
      <c r="G39" s="35">
        <f t="shared" si="4"/>
        <v>346.42857142857144</v>
      </c>
    </row>
    <row r="40" spans="1:7" ht="24.75" customHeight="1">
      <c r="A40" s="33" t="s">
        <v>107</v>
      </c>
      <c r="B40" s="156"/>
      <c r="C40" s="161"/>
      <c r="D40" s="156"/>
      <c r="E40" s="148"/>
      <c r="F40" s="34">
        <f>D40-B40</f>
        <v>0</v>
      </c>
      <c r="G40" s="35"/>
    </row>
    <row r="41" spans="1:7" ht="24.75" customHeight="1">
      <c r="A41" s="31" t="s">
        <v>194</v>
      </c>
      <c r="B41" s="159">
        <f>SUM(B42:B43)</f>
        <v>310</v>
      </c>
      <c r="C41" s="159">
        <f>SUM(C42:C43)</f>
        <v>0</v>
      </c>
      <c r="D41" s="159">
        <f>SUM(D42:D43)</f>
        <v>98</v>
      </c>
      <c r="E41" s="148"/>
      <c r="F41" s="149">
        <f>SUM(F42:F43)</f>
        <v>-212</v>
      </c>
      <c r="G41" s="151">
        <f t="shared" si="4"/>
        <v>-68.38709677419355</v>
      </c>
    </row>
    <row r="42" spans="1:7" ht="24.75" customHeight="1">
      <c r="A42" s="33" t="s">
        <v>105</v>
      </c>
      <c r="B42" s="156"/>
      <c r="C42" s="161"/>
      <c r="D42" s="156">
        <v>37</v>
      </c>
      <c r="E42" s="148"/>
      <c r="F42" s="34">
        <f aca="true" t="shared" si="6" ref="F42:F47">D42-B42</f>
        <v>37</v>
      </c>
      <c r="G42" s="35"/>
    </row>
    <row r="43" spans="1:7" ht="24.75" customHeight="1">
      <c r="A43" s="33" t="s">
        <v>104</v>
      </c>
      <c r="B43" s="161">
        <f>SUM(B44:B45)</f>
        <v>310</v>
      </c>
      <c r="C43" s="161">
        <f>SUM(C44:C45)</f>
        <v>0</v>
      </c>
      <c r="D43" s="161">
        <f>SUM(D44:D45)</f>
        <v>61</v>
      </c>
      <c r="E43" s="148"/>
      <c r="F43" s="34">
        <f t="shared" si="6"/>
        <v>-249</v>
      </c>
      <c r="G43" s="35">
        <f>F43/B43*100</f>
        <v>-80.3225806451613</v>
      </c>
    </row>
    <row r="44" spans="1:7" ht="24.75" customHeight="1">
      <c r="A44" s="33" t="s">
        <v>101</v>
      </c>
      <c r="B44" s="156"/>
      <c r="C44" s="161"/>
      <c r="D44" s="156"/>
      <c r="E44" s="148"/>
      <c r="F44" s="34">
        <f t="shared" si="6"/>
        <v>0</v>
      </c>
      <c r="G44" s="35"/>
    </row>
    <row r="45" spans="1:7" ht="24" customHeight="1">
      <c r="A45" s="33" t="s">
        <v>102</v>
      </c>
      <c r="B45" s="156">
        <v>310</v>
      </c>
      <c r="C45" s="161"/>
      <c r="D45" s="156">
        <v>61</v>
      </c>
      <c r="E45" s="148"/>
      <c r="F45" s="34">
        <f t="shared" si="6"/>
        <v>-249</v>
      </c>
      <c r="G45" s="35">
        <f aca="true" t="shared" si="7" ref="G45:G50">F45/B45*100</f>
        <v>-80.3225806451613</v>
      </c>
    </row>
    <row r="46" spans="1:7" ht="24" customHeight="1">
      <c r="A46" s="31" t="s">
        <v>195</v>
      </c>
      <c r="B46" s="162">
        <f>B47</f>
        <v>0</v>
      </c>
      <c r="C46" s="162">
        <f>C47</f>
        <v>0</v>
      </c>
      <c r="D46" s="162">
        <f>D47</f>
        <v>367</v>
      </c>
      <c r="E46" s="150"/>
      <c r="F46" s="149">
        <f t="shared" si="6"/>
        <v>367</v>
      </c>
      <c r="G46" s="151"/>
    </row>
    <row r="47" spans="1:7" ht="24" customHeight="1">
      <c r="A47" s="33" t="s">
        <v>193</v>
      </c>
      <c r="B47" s="156"/>
      <c r="C47" s="161"/>
      <c r="D47" s="156">
        <v>367</v>
      </c>
      <c r="E47" s="148"/>
      <c r="F47" s="34">
        <f t="shared" si="6"/>
        <v>367</v>
      </c>
      <c r="G47" s="35"/>
    </row>
    <row r="48" spans="1:7" ht="24.75" customHeight="1">
      <c r="A48" s="31" t="s">
        <v>196</v>
      </c>
      <c r="B48" s="159">
        <f>B49</f>
        <v>35</v>
      </c>
      <c r="C48" s="159">
        <f>C49</f>
        <v>0</v>
      </c>
      <c r="D48" s="159">
        <f>D49</f>
        <v>4</v>
      </c>
      <c r="E48" s="150"/>
      <c r="F48" s="149">
        <f>F49</f>
        <v>-31</v>
      </c>
      <c r="G48" s="35">
        <f t="shared" si="7"/>
        <v>-88.57142857142857</v>
      </c>
    </row>
    <row r="49" spans="1:7" ht="24.75" customHeight="1">
      <c r="A49" s="33" t="s">
        <v>103</v>
      </c>
      <c r="B49" s="156">
        <v>35</v>
      </c>
      <c r="C49" s="161"/>
      <c r="D49" s="156">
        <v>4</v>
      </c>
      <c r="E49" s="148"/>
      <c r="F49" s="34">
        <f>D49-B49</f>
        <v>-31</v>
      </c>
      <c r="G49" s="35">
        <f t="shared" si="7"/>
        <v>-88.57142857142857</v>
      </c>
    </row>
    <row r="50" spans="1:7" ht="24.75" customHeight="1">
      <c r="A50" s="31" t="s">
        <v>197</v>
      </c>
      <c r="B50" s="159">
        <f>SUM(B51:B53)</f>
        <v>1417</v>
      </c>
      <c r="C50" s="159">
        <f>SUM(C51:C53)</f>
        <v>1200</v>
      </c>
      <c r="D50" s="159">
        <f>SUM(D51:D53)</f>
        <v>19000</v>
      </c>
      <c r="E50" s="150">
        <f t="shared" si="1"/>
        <v>1583.3333333333335</v>
      </c>
      <c r="F50" s="149">
        <f>SUM(F51:F53)</f>
        <v>17583</v>
      </c>
      <c r="G50" s="151">
        <f t="shared" si="7"/>
        <v>1240.8609738884968</v>
      </c>
    </row>
    <row r="51" spans="1:7" ht="24.75" customHeight="1">
      <c r="A51" s="38" t="s">
        <v>201</v>
      </c>
      <c r="B51" s="156">
        <v>480</v>
      </c>
      <c r="C51" s="163">
        <v>500</v>
      </c>
      <c r="D51" s="156">
        <v>1100</v>
      </c>
      <c r="E51" s="148">
        <f t="shared" si="1"/>
        <v>220.00000000000003</v>
      </c>
      <c r="F51" s="34">
        <f aca="true" t="shared" si="8" ref="F51:F56">D51-B51</f>
        <v>620</v>
      </c>
      <c r="G51" s="35">
        <f aca="true" t="shared" si="9" ref="G51:G61">F51/B51*100</f>
        <v>129.16666666666669</v>
      </c>
    </row>
    <row r="52" spans="1:7" ht="24.75" customHeight="1">
      <c r="A52" s="38" t="s">
        <v>202</v>
      </c>
      <c r="B52" s="156">
        <v>636</v>
      </c>
      <c r="C52" s="163">
        <v>700</v>
      </c>
      <c r="D52" s="156">
        <v>844</v>
      </c>
      <c r="E52" s="148">
        <f t="shared" si="1"/>
        <v>120.57142857142857</v>
      </c>
      <c r="F52" s="34">
        <f t="shared" si="8"/>
        <v>208</v>
      </c>
      <c r="G52" s="35">
        <f t="shared" si="9"/>
        <v>32.70440251572327</v>
      </c>
    </row>
    <row r="53" spans="1:7" ht="24.75" customHeight="1">
      <c r="A53" s="38" t="s">
        <v>203</v>
      </c>
      <c r="B53" s="156">
        <v>301</v>
      </c>
      <c r="C53" s="163"/>
      <c r="D53" s="156">
        <v>17056</v>
      </c>
      <c r="E53" s="148"/>
      <c r="F53" s="34">
        <f t="shared" si="8"/>
        <v>16755</v>
      </c>
      <c r="G53" s="35">
        <f t="shared" si="9"/>
        <v>5566.445182724252</v>
      </c>
    </row>
    <row r="54" spans="1:7" ht="24.75" customHeight="1">
      <c r="A54" s="49" t="s">
        <v>198</v>
      </c>
      <c r="B54" s="162">
        <f aca="true" t="shared" si="10" ref="B54:D55">B55</f>
        <v>0</v>
      </c>
      <c r="C54" s="164">
        <f t="shared" si="10"/>
        <v>31009</v>
      </c>
      <c r="D54" s="164">
        <f t="shared" si="10"/>
        <v>0</v>
      </c>
      <c r="E54" s="150">
        <f t="shared" si="1"/>
        <v>0</v>
      </c>
      <c r="F54" s="149">
        <f t="shared" si="8"/>
        <v>0</v>
      </c>
      <c r="G54" s="151"/>
    </row>
    <row r="55" spans="1:7" ht="24.75" customHeight="1">
      <c r="A55" s="38" t="s">
        <v>182</v>
      </c>
      <c r="B55" s="156">
        <f t="shared" si="10"/>
        <v>0</v>
      </c>
      <c r="C55" s="156">
        <f t="shared" si="10"/>
        <v>31009</v>
      </c>
      <c r="D55" s="156">
        <f t="shared" si="10"/>
        <v>0</v>
      </c>
      <c r="E55" s="148">
        <f t="shared" si="1"/>
        <v>0</v>
      </c>
      <c r="F55" s="34">
        <f t="shared" si="8"/>
        <v>0</v>
      </c>
      <c r="G55" s="35"/>
    </row>
    <row r="56" spans="1:7" ht="24.75" customHeight="1">
      <c r="A56" s="38" t="s">
        <v>183</v>
      </c>
      <c r="B56" s="156"/>
      <c r="C56" s="163">
        <v>31009</v>
      </c>
      <c r="D56" s="156"/>
      <c r="E56" s="148">
        <f t="shared" si="1"/>
        <v>0</v>
      </c>
      <c r="F56" s="34">
        <f t="shared" si="8"/>
        <v>0</v>
      </c>
      <c r="G56" s="35"/>
    </row>
    <row r="57" spans="1:7" ht="24.75" customHeight="1">
      <c r="A57" s="31" t="s">
        <v>199</v>
      </c>
      <c r="B57" s="162">
        <f>B58</f>
        <v>10915</v>
      </c>
      <c r="C57" s="162">
        <f>C58</f>
        <v>24645</v>
      </c>
      <c r="D57" s="162">
        <f>D58</f>
        <v>15375</v>
      </c>
      <c r="E57" s="150">
        <f t="shared" si="1"/>
        <v>62.385879488740116</v>
      </c>
      <c r="F57" s="152">
        <f>F58</f>
        <v>4460</v>
      </c>
      <c r="G57" s="151">
        <f t="shared" si="9"/>
        <v>40.86120018323408</v>
      </c>
    </row>
    <row r="58" spans="1:7" ht="24.75" customHeight="1">
      <c r="A58" s="38" t="s">
        <v>159</v>
      </c>
      <c r="B58" s="156">
        <v>10915</v>
      </c>
      <c r="C58" s="163">
        <v>24645</v>
      </c>
      <c r="D58" s="156">
        <v>15375</v>
      </c>
      <c r="E58" s="148">
        <f t="shared" si="1"/>
        <v>62.385879488740116</v>
      </c>
      <c r="F58" s="34">
        <f>D58-B58</f>
        <v>4460</v>
      </c>
      <c r="G58" s="35">
        <f t="shared" si="9"/>
        <v>40.86120018323408</v>
      </c>
    </row>
    <row r="59" spans="1:7" ht="24.75" customHeight="1">
      <c r="A59" s="31" t="s">
        <v>200</v>
      </c>
      <c r="B59" s="162">
        <f>B60</f>
        <v>132</v>
      </c>
      <c r="C59" s="162">
        <f>C60</f>
        <v>55</v>
      </c>
      <c r="D59" s="162">
        <f>D60</f>
        <v>61</v>
      </c>
      <c r="E59" s="150">
        <f t="shared" si="1"/>
        <v>110.9090909090909</v>
      </c>
      <c r="F59" s="149">
        <f>D59-B59</f>
        <v>-71</v>
      </c>
      <c r="G59" s="151">
        <f t="shared" si="9"/>
        <v>-53.78787878787878</v>
      </c>
    </row>
    <row r="60" spans="1:7" ht="24.75" customHeight="1">
      <c r="A60" s="38" t="s">
        <v>160</v>
      </c>
      <c r="B60" s="156">
        <v>132</v>
      </c>
      <c r="C60" s="163">
        <v>55</v>
      </c>
      <c r="D60" s="156">
        <v>61</v>
      </c>
      <c r="E60" s="148">
        <f t="shared" si="1"/>
        <v>110.9090909090909</v>
      </c>
      <c r="F60" s="34">
        <f>D60-B60</f>
        <v>-71</v>
      </c>
      <c r="G60" s="35">
        <f t="shared" si="9"/>
        <v>-53.78787878787878</v>
      </c>
    </row>
    <row r="61" spans="1:8" ht="24.75" customHeight="1">
      <c r="A61" s="32" t="s">
        <v>47</v>
      </c>
      <c r="B61" s="159">
        <f>SUM(B6,B36,B38,B41,B46,B48,B50,B54,B57,B59)</f>
        <v>93363</v>
      </c>
      <c r="C61" s="159">
        <f>SUM(C6,C36,C38,C41,C46,C48,C50,C54,C57,C59)</f>
        <v>153900</v>
      </c>
      <c r="D61" s="159">
        <f>SUM(D6,D36,D38,D41,D46,D48,D50,D54,D57,D59)</f>
        <v>234080</v>
      </c>
      <c r="E61" s="150">
        <f t="shared" si="1"/>
        <v>152.09876543209876</v>
      </c>
      <c r="F61" s="149">
        <f>SUM(F6,F38,F41,F48,F50,F57,F59)</f>
        <v>140337</v>
      </c>
      <c r="G61" s="151">
        <f t="shared" si="9"/>
        <v>150.3132932746377</v>
      </c>
      <c r="H61" s="40"/>
    </row>
    <row r="63" ht="12.75">
      <c r="D63" s="40"/>
    </row>
  </sheetData>
  <sheetProtection/>
  <mergeCells count="6">
    <mergeCell ref="A2:G2"/>
    <mergeCell ref="F3:G3"/>
    <mergeCell ref="A4:A5"/>
    <mergeCell ref="D4:E4"/>
    <mergeCell ref="F4:G4"/>
    <mergeCell ref="C4:C5"/>
  </mergeCells>
  <printOptions horizontalCentered="1"/>
  <pageMargins left="0.1968503937007874" right="0.1968503937007874" top="0.7480314960629921" bottom="0.7480314960629921" header="0.31496062992125984" footer="0.31496062992125984"/>
  <pageSetup firstPageNumber="18" useFirstPageNumber="1" horizontalDpi="200" verticalDpi="200" orientation="portrait" paperSize="9" scale="90" r:id="rId1"/>
  <headerFooter>
    <oddFooter>&amp;C- &amp;P -</oddFooter>
  </headerFooter>
</worksheet>
</file>

<file path=xl/worksheets/sheet5.xml><?xml version="1.0" encoding="utf-8"?>
<worksheet xmlns="http://schemas.openxmlformats.org/spreadsheetml/2006/main" xmlns:r="http://schemas.openxmlformats.org/officeDocument/2006/relationships">
  <dimension ref="A1:L22"/>
  <sheetViews>
    <sheetView zoomScalePageLayoutView="0" workbookViewId="0" topLeftCell="A2">
      <pane ySplit="4" topLeftCell="A6" activePane="bottomLeft" state="frozen"/>
      <selection pane="topLeft" activeCell="A2" sqref="A2"/>
      <selection pane="bottomLeft" activeCell="M19" sqref="M19"/>
    </sheetView>
  </sheetViews>
  <sheetFormatPr defaultColWidth="9.140625" defaultRowHeight="15"/>
  <cols>
    <col min="1" max="1" width="28.57421875" style="27" customWidth="1"/>
    <col min="2" max="2" width="8.421875" style="27" customWidth="1"/>
    <col min="3" max="3" width="7.7109375" style="27" customWidth="1"/>
    <col min="4" max="4" width="9.00390625" style="27" customWidth="1"/>
    <col min="5" max="5" width="9.57421875" style="27" customWidth="1"/>
    <col min="6" max="6" width="9.421875" style="27" customWidth="1"/>
    <col min="7" max="7" width="21.8515625" style="27" customWidth="1"/>
    <col min="8" max="9" width="8.421875" style="27" customWidth="1"/>
    <col min="10" max="10" width="9.00390625" style="27" customWidth="1"/>
    <col min="11" max="11" width="9.57421875" style="27" customWidth="1"/>
    <col min="12" max="12" width="9.421875" style="27" customWidth="1"/>
    <col min="13" max="16384" width="9.00390625" style="27" customWidth="1"/>
  </cols>
  <sheetData>
    <row r="1" spans="1:7" ht="20.25">
      <c r="A1" s="26" t="s">
        <v>14</v>
      </c>
      <c r="G1" s="44"/>
    </row>
    <row r="2" spans="1:12" ht="28.5">
      <c r="A2" s="200" t="s">
        <v>178</v>
      </c>
      <c r="B2" s="200"/>
      <c r="C2" s="200"/>
      <c r="D2" s="200"/>
      <c r="E2" s="200"/>
      <c r="F2" s="200"/>
      <c r="G2" s="200"/>
      <c r="H2" s="200"/>
      <c r="I2" s="200"/>
      <c r="J2" s="200"/>
      <c r="K2" s="200"/>
      <c r="L2" s="200"/>
    </row>
    <row r="3" spans="1:12" ht="15">
      <c r="A3" s="201"/>
      <c r="B3" s="202"/>
      <c r="C3" s="202"/>
      <c r="D3" s="202"/>
      <c r="E3" s="202"/>
      <c r="F3" s="202"/>
      <c r="G3" s="202"/>
      <c r="H3" s="202"/>
      <c r="I3" s="45"/>
      <c r="J3" s="203"/>
      <c r="K3" s="203"/>
      <c r="L3" s="46"/>
    </row>
    <row r="4" spans="1:12" ht="14.25">
      <c r="A4" s="204" t="s">
        <v>10</v>
      </c>
      <c r="B4" s="205"/>
      <c r="C4" s="205"/>
      <c r="D4" s="205"/>
      <c r="E4" s="205"/>
      <c r="F4" s="205"/>
      <c r="G4" s="206" t="s">
        <v>15</v>
      </c>
      <c r="H4" s="206"/>
      <c r="I4" s="206"/>
      <c r="J4" s="206"/>
      <c r="K4" s="206"/>
      <c r="L4" s="206"/>
    </row>
    <row r="5" spans="1:12" ht="28.5">
      <c r="A5" s="47" t="s">
        <v>11</v>
      </c>
      <c r="B5" s="48" t="s">
        <v>156</v>
      </c>
      <c r="C5" s="48" t="s">
        <v>175</v>
      </c>
      <c r="D5" s="48" t="s">
        <v>179</v>
      </c>
      <c r="E5" s="48" t="s">
        <v>173</v>
      </c>
      <c r="F5" s="48" t="s">
        <v>16</v>
      </c>
      <c r="G5" s="47" t="s">
        <v>17</v>
      </c>
      <c r="H5" s="48" t="s">
        <v>156</v>
      </c>
      <c r="I5" s="48" t="s">
        <v>175</v>
      </c>
      <c r="J5" s="48" t="s">
        <v>179</v>
      </c>
      <c r="K5" s="48" t="s">
        <v>173</v>
      </c>
      <c r="L5" s="48" t="s">
        <v>16</v>
      </c>
    </row>
    <row r="6" spans="1:12" ht="28.5">
      <c r="A6" s="49" t="s">
        <v>123</v>
      </c>
      <c r="B6" s="43">
        <f>SUM(B7:B10)</f>
        <v>531</v>
      </c>
      <c r="C6" s="43">
        <f>SUM(C7:C10)</f>
        <v>118</v>
      </c>
      <c r="D6" s="43">
        <f>SUM(D7:D10)</f>
        <v>59</v>
      </c>
      <c r="E6" s="50">
        <f>D6/C6*100</f>
        <v>50</v>
      </c>
      <c r="F6" s="50">
        <f aca="true" t="shared" si="0" ref="F6:F14">(D6-B6)/B6*100</f>
        <v>-88.88888888888889</v>
      </c>
      <c r="G6" s="51" t="s">
        <v>128</v>
      </c>
      <c r="H6" s="39"/>
      <c r="I6" s="39"/>
      <c r="J6" s="39"/>
      <c r="K6" s="39"/>
      <c r="L6" s="39"/>
    </row>
    <row r="7" spans="1:12" ht="28.5">
      <c r="A7" s="38" t="s">
        <v>118</v>
      </c>
      <c r="B7" s="39"/>
      <c r="C7" s="39"/>
      <c r="D7" s="39"/>
      <c r="E7" s="52"/>
      <c r="F7" s="50"/>
      <c r="G7" s="51" t="s">
        <v>129</v>
      </c>
      <c r="H7" s="39"/>
      <c r="I7" s="39"/>
      <c r="J7" s="39"/>
      <c r="K7" s="39"/>
      <c r="L7" s="39"/>
    </row>
    <row r="8" spans="1:12" ht="28.5">
      <c r="A8" s="38" t="s">
        <v>119</v>
      </c>
      <c r="B8" s="39">
        <v>3</v>
      </c>
      <c r="C8" s="39"/>
      <c r="D8" s="39">
        <v>13</v>
      </c>
      <c r="E8" s="52"/>
      <c r="F8" s="52">
        <f t="shared" si="0"/>
        <v>333.33333333333337</v>
      </c>
      <c r="G8" s="51" t="s">
        <v>130</v>
      </c>
      <c r="H8" s="39"/>
      <c r="I8" s="39"/>
      <c r="J8" s="39"/>
      <c r="K8" s="39"/>
      <c r="L8" s="39"/>
    </row>
    <row r="9" spans="1:12" ht="28.5">
      <c r="A9" s="38" t="s">
        <v>120</v>
      </c>
      <c r="B9" s="39">
        <v>67</v>
      </c>
      <c r="C9" s="39">
        <v>10</v>
      </c>
      <c r="D9" s="39">
        <v>46</v>
      </c>
      <c r="E9" s="52">
        <f aca="true" t="shared" si="1" ref="E9:E22">D9/C9*100</f>
        <v>459.99999999999994</v>
      </c>
      <c r="F9" s="52">
        <f t="shared" si="0"/>
        <v>-31.343283582089555</v>
      </c>
      <c r="G9" s="51" t="s">
        <v>131</v>
      </c>
      <c r="H9" s="39"/>
      <c r="I9" s="39"/>
      <c r="J9" s="39"/>
      <c r="K9" s="39"/>
      <c r="L9" s="39"/>
    </row>
    <row r="10" spans="1:12" ht="33" customHeight="1">
      <c r="A10" s="53" t="s">
        <v>121</v>
      </c>
      <c r="B10" s="39">
        <v>461</v>
      </c>
      <c r="C10" s="39">
        <v>108</v>
      </c>
      <c r="D10" s="39"/>
      <c r="E10" s="52">
        <f t="shared" si="1"/>
        <v>0</v>
      </c>
      <c r="F10" s="52">
        <f t="shared" si="0"/>
        <v>-100</v>
      </c>
      <c r="G10" s="51" t="s">
        <v>132</v>
      </c>
      <c r="H10" s="39"/>
      <c r="I10" s="39"/>
      <c r="J10" s="39"/>
      <c r="K10" s="39"/>
      <c r="L10" s="39"/>
    </row>
    <row r="11" spans="1:12" ht="28.5">
      <c r="A11" s="49" t="s">
        <v>136</v>
      </c>
      <c r="B11" s="43">
        <f>B12+B13</f>
        <v>0</v>
      </c>
      <c r="C11" s="43">
        <f>C12+C13</f>
        <v>35</v>
      </c>
      <c r="D11" s="43">
        <f>D12+D13</f>
        <v>546</v>
      </c>
      <c r="E11" s="50">
        <f t="shared" si="1"/>
        <v>1560</v>
      </c>
      <c r="F11" s="52"/>
      <c r="G11" s="51" t="s">
        <v>133</v>
      </c>
      <c r="H11" s="39"/>
      <c r="I11" s="39"/>
      <c r="J11" s="39"/>
      <c r="K11" s="39"/>
      <c r="L11" s="39"/>
    </row>
    <row r="12" spans="1:12" ht="28.5">
      <c r="A12" s="53" t="s">
        <v>124</v>
      </c>
      <c r="B12" s="39"/>
      <c r="C12" s="39">
        <v>35</v>
      </c>
      <c r="D12" s="39">
        <v>72</v>
      </c>
      <c r="E12" s="52">
        <f t="shared" si="1"/>
        <v>205.7142857142857</v>
      </c>
      <c r="F12" s="52"/>
      <c r="G12" s="51" t="s">
        <v>134</v>
      </c>
      <c r="H12" s="39">
        <v>306</v>
      </c>
      <c r="I12" s="39">
        <v>378</v>
      </c>
      <c r="J12" s="39">
        <v>328</v>
      </c>
      <c r="K12" s="52">
        <f>J12/I12*100</f>
        <v>86.77248677248677</v>
      </c>
      <c r="L12" s="52">
        <f>(J12-H12)/H12*100</f>
        <v>7.18954248366013</v>
      </c>
    </row>
    <row r="13" spans="1:12" ht="28.5">
      <c r="A13" s="53" t="s">
        <v>210</v>
      </c>
      <c r="B13" s="39"/>
      <c r="C13" s="39"/>
      <c r="D13" s="39">
        <v>474</v>
      </c>
      <c r="E13" s="52"/>
      <c r="F13" s="52"/>
      <c r="G13" s="51" t="s">
        <v>135</v>
      </c>
      <c r="H13" s="39">
        <v>540</v>
      </c>
      <c r="I13" s="39"/>
      <c r="J13" s="39"/>
      <c r="K13" s="52"/>
      <c r="L13" s="52">
        <f>(J13-H13)/H13*100</f>
        <v>-100</v>
      </c>
    </row>
    <row r="14" spans="1:12" ht="21.75" customHeight="1">
      <c r="A14" s="49" t="s">
        <v>125</v>
      </c>
      <c r="B14" s="43">
        <f>SUM(B15:B16)</f>
        <v>492</v>
      </c>
      <c r="C14" s="43">
        <f>SUM(C15:C16)</f>
        <v>39</v>
      </c>
      <c r="D14" s="43">
        <f>SUM(D15:D16)</f>
        <v>0</v>
      </c>
      <c r="E14" s="50">
        <f t="shared" si="1"/>
        <v>0</v>
      </c>
      <c r="F14" s="50">
        <f t="shared" si="0"/>
        <v>-100</v>
      </c>
      <c r="G14" s="51"/>
      <c r="H14" s="39"/>
      <c r="I14" s="39"/>
      <c r="J14" s="39"/>
      <c r="K14" s="39"/>
      <c r="L14" s="39"/>
    </row>
    <row r="15" spans="1:12" ht="36.75" customHeight="1">
      <c r="A15" s="53" t="s">
        <v>161</v>
      </c>
      <c r="B15" s="39">
        <v>433</v>
      </c>
      <c r="C15" s="39"/>
      <c r="D15" s="39"/>
      <c r="E15" s="52"/>
      <c r="F15" s="50"/>
      <c r="G15" s="51"/>
      <c r="H15" s="39"/>
      <c r="I15" s="39"/>
      <c r="J15" s="39"/>
      <c r="K15" s="39"/>
      <c r="L15" s="39"/>
    </row>
    <row r="16" spans="1:12" ht="32.25" customHeight="1">
      <c r="A16" s="53" t="s">
        <v>122</v>
      </c>
      <c r="B16" s="39">
        <v>59</v>
      </c>
      <c r="C16" s="39">
        <v>39</v>
      </c>
      <c r="D16" s="39"/>
      <c r="E16" s="52">
        <f t="shared" si="1"/>
        <v>0</v>
      </c>
      <c r="F16" s="52">
        <f>(D16-B16)/B16*100</f>
        <v>-100</v>
      </c>
      <c r="G16" s="51"/>
      <c r="H16" s="39"/>
      <c r="I16" s="39"/>
      <c r="J16" s="39"/>
      <c r="K16" s="39"/>
      <c r="L16" s="39"/>
    </row>
    <row r="17" spans="1:12" ht="24.75" customHeight="1">
      <c r="A17" s="49" t="s">
        <v>126</v>
      </c>
      <c r="B17" s="39"/>
      <c r="C17" s="39"/>
      <c r="D17" s="39"/>
      <c r="E17" s="52"/>
      <c r="F17" s="52"/>
      <c r="G17" s="43"/>
      <c r="H17" s="39"/>
      <c r="I17" s="39"/>
      <c r="J17" s="39"/>
      <c r="K17" s="52"/>
      <c r="L17" s="52"/>
    </row>
    <row r="18" spans="1:12" ht="32.25" customHeight="1">
      <c r="A18" s="51" t="s">
        <v>127</v>
      </c>
      <c r="B18" s="43">
        <v>302</v>
      </c>
      <c r="C18" s="43">
        <v>289</v>
      </c>
      <c r="D18" s="43">
        <v>328</v>
      </c>
      <c r="E18" s="50">
        <f t="shared" si="1"/>
        <v>113.49480968858133</v>
      </c>
      <c r="F18" s="50">
        <f>(D18-B18)/B18*100</f>
        <v>8.609271523178808</v>
      </c>
      <c r="G18" s="54"/>
      <c r="H18" s="39"/>
      <c r="I18" s="39"/>
      <c r="J18" s="39"/>
      <c r="K18" s="52"/>
      <c r="L18" s="39"/>
    </row>
    <row r="19" spans="1:12" ht="24.75" customHeight="1">
      <c r="A19" s="49"/>
      <c r="B19" s="39"/>
      <c r="C19" s="39"/>
      <c r="D19" s="39"/>
      <c r="E19" s="52"/>
      <c r="F19" s="52"/>
      <c r="G19" s="54"/>
      <c r="H19" s="39"/>
      <c r="I19" s="39"/>
      <c r="J19" s="39"/>
      <c r="K19" s="52"/>
      <c r="L19" s="39"/>
    </row>
    <row r="20" spans="1:12" ht="23.25" customHeight="1">
      <c r="A20" s="54" t="s">
        <v>115</v>
      </c>
      <c r="B20" s="43">
        <f>SUM(B6,B11,B14,B17:B18)</f>
        <v>1325</v>
      </c>
      <c r="C20" s="43">
        <f>SUM(C6,C11,C14,C17:C18)</f>
        <v>481</v>
      </c>
      <c r="D20" s="43">
        <f>SUM(D6,D11,D14,D17:D18)</f>
        <v>933</v>
      </c>
      <c r="E20" s="50">
        <f t="shared" si="1"/>
        <v>193.97089397089397</v>
      </c>
      <c r="F20" s="50">
        <f>(D20-B20)/B20*100</f>
        <v>-29.58490566037736</v>
      </c>
      <c r="G20" s="54" t="s">
        <v>116</v>
      </c>
      <c r="H20" s="43">
        <f>SUM(H6:H19)</f>
        <v>846</v>
      </c>
      <c r="I20" s="43">
        <f>SUM(I6:I19)</f>
        <v>378</v>
      </c>
      <c r="J20" s="43">
        <f>SUM(J6:J19)</f>
        <v>328</v>
      </c>
      <c r="K20" s="50">
        <f>J20/I20*100</f>
        <v>86.77248677248677</v>
      </c>
      <c r="L20" s="50">
        <f>(J20-H20)/H20*100</f>
        <v>-61.22931442080378</v>
      </c>
    </row>
    <row r="21" spans="1:12" ht="23.25" customHeight="1">
      <c r="A21" s="54" t="s">
        <v>114</v>
      </c>
      <c r="B21" s="43">
        <v>540</v>
      </c>
      <c r="C21" s="43"/>
      <c r="D21" s="43">
        <v>1019</v>
      </c>
      <c r="E21" s="50"/>
      <c r="F21" s="50">
        <f>(D21-B21)/B21*100</f>
        <v>88.70370370370371</v>
      </c>
      <c r="G21" s="54" t="s">
        <v>117</v>
      </c>
      <c r="H21" s="43">
        <v>1019</v>
      </c>
      <c r="I21" s="43">
        <v>103</v>
      </c>
      <c r="J21" s="43">
        <v>1624</v>
      </c>
      <c r="K21" s="50">
        <f>J21/I21*100</f>
        <v>1576.6990291262136</v>
      </c>
      <c r="L21" s="50">
        <f>(J21-H21)/H21*100</f>
        <v>59.37193326790972</v>
      </c>
    </row>
    <row r="22" spans="1:12" ht="23.25" customHeight="1">
      <c r="A22" s="43" t="s">
        <v>12</v>
      </c>
      <c r="B22" s="43">
        <f>B20+B21</f>
        <v>1865</v>
      </c>
      <c r="C22" s="43">
        <f>C20+C21</f>
        <v>481</v>
      </c>
      <c r="D22" s="43">
        <f>D20+D21</f>
        <v>1952</v>
      </c>
      <c r="E22" s="50">
        <f t="shared" si="1"/>
        <v>405.82120582120587</v>
      </c>
      <c r="F22" s="50">
        <f>(D22-B22)/B22*100</f>
        <v>4.664879356568365</v>
      </c>
      <c r="G22" s="43" t="s">
        <v>13</v>
      </c>
      <c r="H22" s="43">
        <f>H20+H21</f>
        <v>1865</v>
      </c>
      <c r="I22" s="43">
        <f>I20+I21</f>
        <v>481</v>
      </c>
      <c r="J22" s="43">
        <f>J20+J21</f>
        <v>1952</v>
      </c>
      <c r="K22" s="50">
        <f>J22/I22*100</f>
        <v>405.82120582120587</v>
      </c>
      <c r="L22" s="50">
        <f>(J22-H22)/H22*100</f>
        <v>4.664879356568365</v>
      </c>
    </row>
  </sheetData>
  <sheetProtection/>
  <mergeCells count="5">
    <mergeCell ref="A2:L2"/>
    <mergeCell ref="A3:H3"/>
    <mergeCell ref="J3:K3"/>
    <mergeCell ref="A4:F4"/>
    <mergeCell ref="G4:L4"/>
  </mergeCells>
  <printOptions horizontalCentered="1"/>
  <pageMargins left="0.15748031496062992" right="0.15748031496062992" top="0.35433070866141736" bottom="0.35433070866141736" header="0.31496062992125984" footer="0.2362204724409449"/>
  <pageSetup horizontalDpi="200" verticalDpi="200" orientation="landscape" paperSize="9" scale="90" r:id="rId1"/>
  <headerFooter>
    <oddFooter>&amp;C- 20 -</oddFooter>
  </headerFooter>
  <ignoredErrors>
    <ignoredError sqref="D20" formulaRange="1"/>
  </ignoredErrors>
</worksheet>
</file>

<file path=xl/worksheets/sheet6.xml><?xml version="1.0" encoding="utf-8"?>
<worksheet xmlns="http://schemas.openxmlformats.org/spreadsheetml/2006/main" xmlns:r="http://schemas.openxmlformats.org/officeDocument/2006/relationships">
  <dimension ref="A1:Q26"/>
  <sheetViews>
    <sheetView zoomScalePageLayoutView="0" workbookViewId="0" topLeftCell="A2">
      <pane ySplit="4" topLeftCell="A6" activePane="bottomLeft" state="frozen"/>
      <selection pane="topLeft" activeCell="A2" sqref="A2"/>
      <selection pane="bottomLeft" activeCell="A33" sqref="A33"/>
    </sheetView>
  </sheetViews>
  <sheetFormatPr defaultColWidth="10.00390625" defaultRowHeight="15"/>
  <cols>
    <col min="1" max="1" width="23.421875" style="60" customWidth="1"/>
    <col min="2" max="2" width="9.421875" style="60" customWidth="1"/>
    <col min="3" max="3" width="8.8515625" style="60" customWidth="1"/>
    <col min="4" max="4" width="8.28125" style="83" customWidth="1"/>
    <col min="5" max="5" width="8.8515625" style="83" customWidth="1"/>
    <col min="6" max="6" width="10.7109375" style="83" customWidth="1"/>
    <col min="7" max="7" width="22.140625" style="60" customWidth="1"/>
    <col min="8" max="8" width="8.140625" style="60" customWidth="1"/>
    <col min="9" max="9" width="8.421875" style="60" customWidth="1"/>
    <col min="10" max="10" width="8.421875" style="83" customWidth="1"/>
    <col min="11" max="11" width="9.421875" style="83" customWidth="1"/>
    <col min="12" max="13" width="8.57421875" style="83" customWidth="1"/>
    <col min="14" max="14" width="9.421875" style="83" customWidth="1"/>
    <col min="15" max="15" width="8.421875" style="83" customWidth="1"/>
    <col min="16" max="16384" width="10.00390625" style="60" customWidth="1"/>
  </cols>
  <sheetData>
    <row r="1" spans="1:15" ht="25.5" customHeight="1">
      <c r="A1" s="26" t="s">
        <v>86</v>
      </c>
      <c r="B1" s="56"/>
      <c r="C1" s="57"/>
      <c r="D1" s="58"/>
      <c r="E1" s="58"/>
      <c r="F1" s="58"/>
      <c r="G1" s="59"/>
      <c r="H1" s="59"/>
      <c r="I1" s="59"/>
      <c r="J1" s="58"/>
      <c r="K1" s="58"/>
      <c r="L1" s="58"/>
      <c r="M1" s="58"/>
      <c r="N1" s="58"/>
      <c r="O1" s="58"/>
    </row>
    <row r="2" spans="1:15" ht="36.75" customHeight="1">
      <c r="A2" s="211" t="s">
        <v>180</v>
      </c>
      <c r="B2" s="211"/>
      <c r="C2" s="211"/>
      <c r="D2" s="211"/>
      <c r="E2" s="211"/>
      <c r="F2" s="211"/>
      <c r="G2" s="211"/>
      <c r="H2" s="211"/>
      <c r="I2" s="211"/>
      <c r="J2" s="211"/>
      <c r="K2" s="211"/>
      <c r="L2" s="211"/>
      <c r="M2" s="211"/>
      <c r="N2" s="211"/>
      <c r="O2" s="211"/>
    </row>
    <row r="3" spans="1:15" ht="15" customHeight="1">
      <c r="A3" s="59"/>
      <c r="B3" s="59"/>
      <c r="C3" s="59"/>
      <c r="D3" s="58"/>
      <c r="E3" s="58"/>
      <c r="F3" s="58"/>
      <c r="G3" s="59"/>
      <c r="H3" s="59"/>
      <c r="I3" s="213" t="s">
        <v>0</v>
      </c>
      <c r="J3" s="213"/>
      <c r="K3" s="213"/>
      <c r="L3" s="213"/>
      <c r="M3" s="213"/>
      <c r="N3" s="213"/>
      <c r="O3" s="213"/>
    </row>
    <row r="4" spans="1:15" ht="18.75" customHeight="1">
      <c r="A4" s="208" t="s">
        <v>137</v>
      </c>
      <c r="B4" s="209"/>
      <c r="C4" s="209"/>
      <c r="D4" s="209"/>
      <c r="E4" s="209"/>
      <c r="F4" s="210"/>
      <c r="G4" s="208" t="s">
        <v>138</v>
      </c>
      <c r="H4" s="209"/>
      <c r="I4" s="209"/>
      <c r="J4" s="209"/>
      <c r="K4" s="209"/>
      <c r="L4" s="210"/>
      <c r="M4" s="212" t="s">
        <v>139</v>
      </c>
      <c r="N4" s="212" t="s">
        <v>140</v>
      </c>
      <c r="O4" s="212" t="s">
        <v>141</v>
      </c>
    </row>
    <row r="5" spans="1:15" ht="44.25" customHeight="1">
      <c r="A5" s="61" t="s">
        <v>142</v>
      </c>
      <c r="B5" s="62" t="s">
        <v>156</v>
      </c>
      <c r="C5" s="62" t="s">
        <v>175</v>
      </c>
      <c r="D5" s="62" t="s">
        <v>179</v>
      </c>
      <c r="E5" s="62" t="s">
        <v>173</v>
      </c>
      <c r="F5" s="62" t="s">
        <v>143</v>
      </c>
      <c r="G5" s="61" t="s">
        <v>142</v>
      </c>
      <c r="H5" s="62" t="s">
        <v>156</v>
      </c>
      <c r="I5" s="62" t="s">
        <v>175</v>
      </c>
      <c r="J5" s="123" t="s">
        <v>179</v>
      </c>
      <c r="K5" s="123" t="s">
        <v>173</v>
      </c>
      <c r="L5" s="63" t="s">
        <v>143</v>
      </c>
      <c r="M5" s="212"/>
      <c r="N5" s="212"/>
      <c r="O5" s="212"/>
    </row>
    <row r="6" spans="1:17" ht="36" customHeight="1">
      <c r="A6" s="64" t="s">
        <v>211</v>
      </c>
      <c r="B6" s="165">
        <f>B7+B8+B9+B10</f>
        <v>36943</v>
      </c>
      <c r="C6" s="165">
        <f>C7+C8+C9+C10</f>
        <v>45485</v>
      </c>
      <c r="D6" s="165">
        <f>D7+D8+D9+D10</f>
        <v>47101</v>
      </c>
      <c r="E6" s="166">
        <f>D6/C6*100</f>
        <v>103.55281961086071</v>
      </c>
      <c r="F6" s="166">
        <f>(D6-B6)/B6*100</f>
        <v>27.496413393606367</v>
      </c>
      <c r="G6" s="66" t="s">
        <v>212</v>
      </c>
      <c r="H6" s="165">
        <f>H7+H8+H9+H10+H11</f>
        <v>28352</v>
      </c>
      <c r="I6" s="165">
        <f>I7+I8+I9+I10+I11</f>
        <v>37870</v>
      </c>
      <c r="J6" s="165">
        <f>J7+J8+J9+J10+J11</f>
        <v>39215</v>
      </c>
      <c r="K6" s="166">
        <f>J6/I6*100</f>
        <v>103.55162397676261</v>
      </c>
      <c r="L6" s="166">
        <f aca="true" t="shared" si="0" ref="L6:L14">(J6-H6)/H6*100</f>
        <v>38.31475733634311</v>
      </c>
      <c r="M6" s="165">
        <v>44735</v>
      </c>
      <c r="N6" s="165">
        <f>D6-J6</f>
        <v>7886</v>
      </c>
      <c r="O6" s="165">
        <f>M6+N6</f>
        <v>52621</v>
      </c>
      <c r="Q6" s="84"/>
    </row>
    <row r="7" spans="1:17" ht="21" customHeight="1">
      <c r="A7" s="67" t="s">
        <v>144</v>
      </c>
      <c r="B7" s="65">
        <v>4396</v>
      </c>
      <c r="C7" s="65">
        <v>4492</v>
      </c>
      <c r="D7" s="65">
        <v>4377</v>
      </c>
      <c r="E7" s="55">
        <f aca="true" t="shared" si="1" ref="E7:E17">D7/C7*100</f>
        <v>97.43989314336599</v>
      </c>
      <c r="F7" s="68">
        <f>(D7-B7)/B7*100</f>
        <v>-0.4322111010009099</v>
      </c>
      <c r="G7" s="69" t="s">
        <v>145</v>
      </c>
      <c r="H7" s="65">
        <v>14425</v>
      </c>
      <c r="I7" s="65">
        <v>16562</v>
      </c>
      <c r="J7" s="65">
        <v>17547</v>
      </c>
      <c r="K7" s="55">
        <f aca="true" t="shared" si="2" ref="K7:K17">J7/I7*100</f>
        <v>105.94734935394277</v>
      </c>
      <c r="L7" s="55">
        <f t="shared" si="0"/>
        <v>21.642980935875215</v>
      </c>
      <c r="M7" s="65"/>
      <c r="N7" s="65"/>
      <c r="O7" s="65"/>
      <c r="Q7" s="84"/>
    </row>
    <row r="8" spans="1:17" ht="28.5">
      <c r="A8" s="70" t="s">
        <v>146</v>
      </c>
      <c r="B8" s="65">
        <v>29650</v>
      </c>
      <c r="C8" s="65">
        <v>39228</v>
      </c>
      <c r="D8" s="65">
        <v>40241</v>
      </c>
      <c r="E8" s="55">
        <f t="shared" si="1"/>
        <v>102.58233914550831</v>
      </c>
      <c r="F8" s="68">
        <f>(D8-B8)/B8*100</f>
        <v>35.72006745362563</v>
      </c>
      <c r="G8" s="69" t="s">
        <v>147</v>
      </c>
      <c r="H8" s="65">
        <v>602</v>
      </c>
      <c r="I8" s="65">
        <v>763</v>
      </c>
      <c r="J8" s="65">
        <v>742</v>
      </c>
      <c r="K8" s="55">
        <f t="shared" si="2"/>
        <v>97.24770642201835</v>
      </c>
      <c r="L8" s="55">
        <f t="shared" si="0"/>
        <v>23.25581395348837</v>
      </c>
      <c r="M8" s="65"/>
      <c r="N8" s="65"/>
      <c r="O8" s="65"/>
      <c r="Q8" s="84"/>
    </row>
    <row r="9" spans="1:17" ht="21" customHeight="1">
      <c r="A9" s="70" t="s">
        <v>148</v>
      </c>
      <c r="B9" s="65">
        <v>2876</v>
      </c>
      <c r="C9" s="65">
        <v>1750</v>
      </c>
      <c r="D9" s="65">
        <v>1868</v>
      </c>
      <c r="E9" s="55">
        <f t="shared" si="1"/>
        <v>106.74285714285713</v>
      </c>
      <c r="F9" s="68">
        <f>(D9-B9)/B9*100</f>
        <v>-35.04867872044507</v>
      </c>
      <c r="G9" s="71" t="s">
        <v>149</v>
      </c>
      <c r="H9" s="65">
        <v>743</v>
      </c>
      <c r="I9" s="65">
        <v>905</v>
      </c>
      <c r="J9" s="65">
        <v>875</v>
      </c>
      <c r="K9" s="55">
        <f t="shared" si="2"/>
        <v>96.68508287292818</v>
      </c>
      <c r="L9" s="55">
        <f t="shared" si="0"/>
        <v>17.765814266487215</v>
      </c>
      <c r="M9" s="65"/>
      <c r="N9" s="65"/>
      <c r="O9" s="65"/>
      <c r="Q9" s="84"/>
    </row>
    <row r="10" spans="1:17" ht="21" customHeight="1">
      <c r="A10" s="70" t="s">
        <v>150</v>
      </c>
      <c r="B10" s="65">
        <v>21</v>
      </c>
      <c r="C10" s="65">
        <v>15</v>
      </c>
      <c r="D10" s="65">
        <v>615</v>
      </c>
      <c r="E10" s="55">
        <f t="shared" si="1"/>
        <v>4100</v>
      </c>
      <c r="F10" s="68">
        <f>(D10-B10)/B10*100</f>
        <v>2828.5714285714284</v>
      </c>
      <c r="G10" s="71" t="s">
        <v>151</v>
      </c>
      <c r="H10" s="65">
        <v>12575</v>
      </c>
      <c r="I10" s="65">
        <v>19632</v>
      </c>
      <c r="J10" s="65">
        <v>20031</v>
      </c>
      <c r="K10" s="55">
        <f t="shared" si="2"/>
        <v>102.03239608801955</v>
      </c>
      <c r="L10" s="55">
        <f t="shared" si="0"/>
        <v>59.29224652087475</v>
      </c>
      <c r="M10" s="65"/>
      <c r="N10" s="65"/>
      <c r="O10" s="65"/>
      <c r="Q10" s="84"/>
    </row>
    <row r="11" spans="1:17" ht="21" customHeight="1">
      <c r="A11" s="70"/>
      <c r="B11" s="65"/>
      <c r="C11" s="65"/>
      <c r="D11" s="65"/>
      <c r="E11" s="55"/>
      <c r="F11" s="55"/>
      <c r="G11" s="71" t="s">
        <v>152</v>
      </c>
      <c r="H11" s="65">
        <v>7</v>
      </c>
      <c r="I11" s="65">
        <v>8</v>
      </c>
      <c r="J11" s="65">
        <v>20</v>
      </c>
      <c r="K11" s="55">
        <f t="shared" si="2"/>
        <v>250</v>
      </c>
      <c r="L11" s="68">
        <f t="shared" si="0"/>
        <v>185.71428571428572</v>
      </c>
      <c r="M11" s="65"/>
      <c r="N11" s="65"/>
      <c r="O11" s="65"/>
      <c r="Q11" s="84"/>
    </row>
    <row r="12" spans="1:17" ht="33" customHeight="1">
      <c r="A12" s="64" t="s">
        <v>213</v>
      </c>
      <c r="B12" s="165">
        <f>SUM(B13:B16)</f>
        <v>35117</v>
      </c>
      <c r="C12" s="165">
        <f>SUM(C13:C16)</f>
        <v>22264</v>
      </c>
      <c r="D12" s="165">
        <f>SUM(D13:D16)</f>
        <v>36742</v>
      </c>
      <c r="E12" s="166">
        <f t="shared" si="1"/>
        <v>165.0287459575997</v>
      </c>
      <c r="F12" s="167">
        <f>(D12-B12)/B12*100</f>
        <v>4.627388444343196</v>
      </c>
      <c r="G12" s="66" t="s">
        <v>214</v>
      </c>
      <c r="H12" s="165">
        <f>SUM(H13:H16)</f>
        <v>28658</v>
      </c>
      <c r="I12" s="165">
        <f>SUM(I13:I16)</f>
        <v>28694</v>
      </c>
      <c r="J12" s="165">
        <f>SUM(J13:J16)</f>
        <v>49395</v>
      </c>
      <c r="K12" s="166">
        <f t="shared" si="2"/>
        <v>172.14400223043145</v>
      </c>
      <c r="L12" s="167">
        <f t="shared" si="0"/>
        <v>72.36024844720497</v>
      </c>
      <c r="M12" s="165">
        <v>13443</v>
      </c>
      <c r="N12" s="168">
        <f>D12-J12</f>
        <v>-12653</v>
      </c>
      <c r="O12" s="169">
        <f>M12+N12</f>
        <v>790</v>
      </c>
      <c r="Q12" s="84"/>
    </row>
    <row r="13" spans="1:17" ht="21.75" customHeight="1">
      <c r="A13" s="73" t="s">
        <v>218</v>
      </c>
      <c r="B13" s="65">
        <v>29565</v>
      </c>
      <c r="C13" s="65">
        <v>21794</v>
      </c>
      <c r="D13" s="65">
        <v>28216</v>
      </c>
      <c r="E13" s="55">
        <f t="shared" si="1"/>
        <v>129.4668257318528</v>
      </c>
      <c r="F13" s="68">
        <f>(D13-B13)/B13*100</f>
        <v>-4.562827667850499</v>
      </c>
      <c r="G13" s="69" t="s">
        <v>221</v>
      </c>
      <c r="H13" s="65">
        <v>28657</v>
      </c>
      <c r="I13" s="65">
        <v>28594</v>
      </c>
      <c r="J13" s="65">
        <v>49389</v>
      </c>
      <c r="K13" s="55">
        <f t="shared" si="2"/>
        <v>172.72504721270195</v>
      </c>
      <c r="L13" s="68">
        <f t="shared" si="0"/>
        <v>72.3453257493806</v>
      </c>
      <c r="M13" s="65"/>
      <c r="N13" s="72"/>
      <c r="O13" s="72"/>
      <c r="Q13" s="84"/>
    </row>
    <row r="14" spans="1:17" ht="21.75" customHeight="1">
      <c r="A14" s="73" t="s">
        <v>219</v>
      </c>
      <c r="B14" s="65">
        <v>5520</v>
      </c>
      <c r="C14" s="65">
        <v>362</v>
      </c>
      <c r="D14" s="65">
        <v>8481</v>
      </c>
      <c r="E14" s="55">
        <f t="shared" si="1"/>
        <v>2342.817679558011</v>
      </c>
      <c r="F14" s="68">
        <f>(D14-B14)/B14*100</f>
        <v>53.64130434782609</v>
      </c>
      <c r="G14" s="69" t="s">
        <v>222</v>
      </c>
      <c r="H14" s="65">
        <v>1</v>
      </c>
      <c r="I14" s="65">
        <v>100</v>
      </c>
      <c r="J14" s="65">
        <v>6</v>
      </c>
      <c r="K14" s="55">
        <f t="shared" si="2"/>
        <v>6</v>
      </c>
      <c r="L14" s="68">
        <f t="shared" si="0"/>
        <v>500</v>
      </c>
      <c r="M14" s="65"/>
      <c r="N14" s="72"/>
      <c r="O14" s="72"/>
      <c r="Q14" s="84"/>
    </row>
    <row r="15" spans="1:17" ht="21.75" customHeight="1">
      <c r="A15" s="73" t="s">
        <v>220</v>
      </c>
      <c r="B15" s="65">
        <v>32</v>
      </c>
      <c r="C15" s="65">
        <v>8</v>
      </c>
      <c r="D15" s="65">
        <v>42</v>
      </c>
      <c r="E15" s="55">
        <f t="shared" si="1"/>
        <v>525</v>
      </c>
      <c r="F15" s="68">
        <f>(D15-B15)/B15*100</f>
        <v>31.25</v>
      </c>
      <c r="G15" s="69"/>
      <c r="H15" s="65"/>
      <c r="I15" s="65"/>
      <c r="J15" s="65"/>
      <c r="K15" s="55"/>
      <c r="L15" s="68"/>
      <c r="M15" s="65"/>
      <c r="N15" s="72"/>
      <c r="O15" s="72"/>
      <c r="Q15" s="84"/>
    </row>
    <row r="16" spans="1:17" ht="21.75" customHeight="1">
      <c r="A16" s="73" t="s">
        <v>150</v>
      </c>
      <c r="B16" s="65">
        <v>0</v>
      </c>
      <c r="C16" s="65">
        <v>100</v>
      </c>
      <c r="D16" s="65">
        <v>3</v>
      </c>
      <c r="E16" s="55">
        <f t="shared" si="1"/>
        <v>3</v>
      </c>
      <c r="F16" s="68"/>
      <c r="G16" s="69"/>
      <c r="H16" s="65"/>
      <c r="I16" s="65"/>
      <c r="J16" s="65"/>
      <c r="K16" s="55"/>
      <c r="L16" s="68"/>
      <c r="M16" s="65"/>
      <c r="N16" s="72"/>
      <c r="O16" s="72"/>
      <c r="Q16" s="84"/>
    </row>
    <row r="17" spans="1:17" ht="21.75" customHeight="1">
      <c r="A17" s="170" t="s">
        <v>153</v>
      </c>
      <c r="B17" s="165">
        <f>B6+B12</f>
        <v>72060</v>
      </c>
      <c r="C17" s="165">
        <f>C6+C12</f>
        <v>67749</v>
      </c>
      <c r="D17" s="165">
        <f>D6+D12</f>
        <v>83843</v>
      </c>
      <c r="E17" s="166">
        <f t="shared" si="1"/>
        <v>123.75533218202483</v>
      </c>
      <c r="F17" s="166">
        <f>(D17-B17)/B17*100</f>
        <v>16.35165140160977</v>
      </c>
      <c r="G17" s="165" t="s">
        <v>153</v>
      </c>
      <c r="H17" s="165">
        <f>H6+H12</f>
        <v>57010</v>
      </c>
      <c r="I17" s="165">
        <f>I6+I12</f>
        <v>66564</v>
      </c>
      <c r="J17" s="165">
        <f>J6+J12</f>
        <v>88610</v>
      </c>
      <c r="K17" s="166">
        <f t="shared" si="2"/>
        <v>133.1200048074034</v>
      </c>
      <c r="L17" s="167">
        <f>(J17-H17)/H17*100</f>
        <v>55.42887212769689</v>
      </c>
      <c r="M17" s="165">
        <f>M6+M12</f>
        <v>58178</v>
      </c>
      <c r="N17" s="168">
        <f>N6+N12</f>
        <v>-4767</v>
      </c>
      <c r="O17" s="165">
        <f>O6+O12</f>
        <v>53411</v>
      </c>
      <c r="Q17" s="84"/>
    </row>
    <row r="18" spans="1:17" ht="12" customHeight="1">
      <c r="A18" s="74"/>
      <c r="B18" s="74"/>
      <c r="C18" s="75"/>
      <c r="D18" s="76"/>
      <c r="E18" s="76"/>
      <c r="F18" s="76"/>
      <c r="G18" s="74"/>
      <c r="H18" s="74"/>
      <c r="I18" s="77"/>
      <c r="J18" s="78"/>
      <c r="K18" s="78"/>
      <c r="L18" s="78"/>
      <c r="M18" s="78"/>
      <c r="N18" s="78"/>
      <c r="O18" s="78"/>
      <c r="Q18" s="84"/>
    </row>
    <row r="19" spans="1:15" ht="14.25" customHeight="1">
      <c r="A19" s="207" t="s">
        <v>184</v>
      </c>
      <c r="B19" s="207"/>
      <c r="C19" s="207"/>
      <c r="D19" s="207"/>
      <c r="E19" s="207"/>
      <c r="F19" s="207"/>
      <c r="G19" s="207"/>
      <c r="H19" s="207"/>
      <c r="I19" s="207"/>
      <c r="J19" s="207"/>
      <c r="K19" s="207"/>
      <c r="L19" s="207"/>
      <c r="M19" s="207"/>
      <c r="N19" s="207"/>
      <c r="O19" s="207"/>
    </row>
    <row r="20" spans="1:15" ht="26.25" customHeight="1">
      <c r="A20" s="125"/>
      <c r="B20" s="125"/>
      <c r="C20" s="125"/>
      <c r="D20" s="125"/>
      <c r="E20" s="125"/>
      <c r="F20" s="125"/>
      <c r="G20" s="125"/>
      <c r="H20" s="125"/>
      <c r="I20" s="125"/>
      <c r="J20" s="80"/>
      <c r="K20" s="80"/>
      <c r="L20" s="80"/>
      <c r="M20" s="80"/>
      <c r="N20" s="80"/>
      <c r="O20" s="79"/>
    </row>
    <row r="21" spans="1:15" ht="14.25" customHeight="1">
      <c r="A21" s="125"/>
      <c r="B21" s="125"/>
      <c r="C21" s="125"/>
      <c r="D21" s="125"/>
      <c r="E21" s="125"/>
      <c r="F21" s="125"/>
      <c r="G21" s="125"/>
      <c r="H21" s="125"/>
      <c r="I21" s="125"/>
      <c r="J21" s="79"/>
      <c r="K21" s="81"/>
      <c r="L21" s="79"/>
      <c r="M21" s="79"/>
      <c r="N21" s="79"/>
      <c r="O21" s="79"/>
    </row>
    <row r="22" spans="1:15" ht="14.25" customHeight="1" hidden="1">
      <c r="A22" s="82"/>
      <c r="B22" s="82"/>
      <c r="C22" s="82"/>
      <c r="D22" s="82"/>
      <c r="E22" s="82"/>
      <c r="F22" s="82"/>
      <c r="G22" s="82"/>
      <c r="H22" s="82"/>
      <c r="I22" s="82"/>
      <c r="J22" s="82"/>
      <c r="K22" s="82"/>
      <c r="L22" s="82"/>
      <c r="M22" s="82"/>
      <c r="N22" s="82"/>
      <c r="O22" s="82"/>
    </row>
    <row r="23" spans="1:15" ht="14.25" customHeight="1" hidden="1">
      <c r="A23" s="82"/>
      <c r="B23" s="82"/>
      <c r="C23" s="82"/>
      <c r="D23" s="82"/>
      <c r="E23" s="82"/>
      <c r="F23" s="82"/>
      <c r="G23" s="82"/>
      <c r="H23" s="82"/>
      <c r="I23" s="82"/>
      <c r="J23" s="82"/>
      <c r="K23" s="82"/>
      <c r="L23" s="82"/>
      <c r="M23" s="82"/>
      <c r="N23" s="82"/>
      <c r="O23" s="82"/>
    </row>
    <row r="25" ht="12.75">
      <c r="H25" s="84"/>
    </row>
    <row r="26" spans="10:14" ht="12.75">
      <c r="J26" s="85"/>
      <c r="K26" s="85"/>
      <c r="L26" s="85"/>
      <c r="M26" s="85"/>
      <c r="N26" s="85"/>
    </row>
  </sheetData>
  <sheetProtection/>
  <mergeCells count="8">
    <mergeCell ref="A19:O19"/>
    <mergeCell ref="G4:L4"/>
    <mergeCell ref="A2:O2"/>
    <mergeCell ref="M4:M5"/>
    <mergeCell ref="N4:N5"/>
    <mergeCell ref="I3:O3"/>
    <mergeCell ref="O4:O5"/>
    <mergeCell ref="A4:F4"/>
  </mergeCells>
  <printOptions horizontalCentered="1"/>
  <pageMargins left="0.15748031496062992" right="0.15748031496062992" top="0.5118110236220472" bottom="0.1968503937007874" header="0.5118110236220472" footer="0.15748031496062992"/>
  <pageSetup horizontalDpi="600" verticalDpi="600" orientation="landscape" paperSize="9" scale="85" r:id="rId1"/>
  <headerFooter alignWithMargins="0">
    <oddFooter>&amp;C- 21 -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2019-07-01T02:32:46Z</dcterms:modified>
  <cp:category/>
  <cp:version/>
  <cp:contentType/>
  <cp:contentStatus/>
</cp:coreProperties>
</file>